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15195" windowHeight="8445" tabRatio="593" activeTab="1"/>
  </bookViews>
  <sheets>
    <sheet name="HOME PAGE" sheetId="1" r:id="rId1"/>
    <sheet name="PERSONAL PROGRAM" sheetId="2" r:id="rId2"/>
    <sheet name="MENU" sheetId="3" r:id="rId3"/>
    <sheet name="REPORT" sheetId="4" r:id="rId4"/>
    <sheet name="SOURC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rcassim</author>
  </authors>
  <commentList>
    <comment ref="F1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vlookup</t>
        </r>
      </text>
    </comment>
    <comment ref="C22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Validation list</t>
        </r>
      </text>
    </comment>
    <comment ref="C23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Vlookup</t>
        </r>
      </text>
    </comment>
    <comment ref="C25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Calories burned*activity in mins/60</t>
        </r>
      </text>
    </comment>
    <comment ref="C29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menu sheet</t>
        </r>
      </text>
    </comment>
    <comment ref="C30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BMR*7</t>
        </r>
      </text>
    </comment>
    <comment ref="C31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Absolute forumula
=$J$23
you can now replicate the forumla across</t>
        </r>
      </text>
    </comment>
    <comment ref="D22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Validation list</t>
        </r>
      </text>
    </comment>
    <comment ref="D23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Vlookup</t>
        </r>
      </text>
    </comment>
    <comment ref="D25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Calories burned*activity in min/60</t>
        </r>
      </text>
    </comment>
    <comment ref="D29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menu sheet for the correct week</t>
        </r>
      </text>
    </comment>
    <comment ref="D30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BMR *7</t>
        </r>
      </text>
    </comment>
    <comment ref="D31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an Absolute formula
=$J$23
you can now replicate across</t>
        </r>
      </text>
    </comment>
    <comment ref="D32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=(C17+J25)-D29
</t>
        </r>
      </text>
    </comment>
    <comment ref="D33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=D30/7716.17917647
</t>
        </r>
      </text>
    </comment>
    <comment ref="D3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WEIGHT DIFFERENCE+WEIGHT IN KG</t>
        </r>
      </text>
    </comment>
    <comment ref="D35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=D34/C10^2
</t>
        </r>
      </text>
    </comment>
    <comment ref="C1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=Weight kg/Height cm^2</t>
        </r>
      </text>
    </comment>
    <comment ref="K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Add 5 more activites from Your Database  </t>
        </r>
      </text>
    </comment>
    <comment ref="C1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Make a validation list</t>
        </r>
      </text>
    </comment>
    <comment ref="C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Make a validation list</t>
        </r>
      </text>
    </comment>
    <comment ref="J25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Sum formula</t>
        </r>
      </text>
    </comment>
    <comment ref="J2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Sum formula</t>
        </r>
      </text>
    </comment>
  </commentList>
</comments>
</file>

<file path=xl/comments3.xml><?xml version="1.0" encoding="utf-8"?>
<comments xmlns="http://schemas.openxmlformats.org/spreadsheetml/2006/main">
  <authors>
    <author>rcassim</author>
  </authors>
  <commentList>
    <comment ref="F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Portion size*Calories/100
you can replicate the formula down
</t>
        </r>
      </text>
    </comment>
    <comment ref="F20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SUM formula</t>
        </r>
      </text>
    </comment>
    <comment ref="F21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Total Calories per day*7</t>
        </r>
      </text>
    </comment>
    <comment ref="D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N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Add more food items to your list </t>
        </r>
      </text>
    </comment>
    <comment ref="F27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=D27*E27/100
</t>
        </r>
      </text>
    </comment>
    <comment ref="F39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=SUM</t>
        </r>
      </text>
    </comment>
    <comment ref="F40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=F39*7</t>
        </r>
      </text>
    </comment>
    <comment ref="J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D27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L26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=D27*E27/100
</t>
        </r>
      </text>
    </comment>
    <comment ref="F47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=D27*E27/100
</t>
        </r>
      </text>
    </comment>
    <comment ref="J26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D47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J27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D48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</commentList>
</comments>
</file>

<file path=xl/comments4.xml><?xml version="1.0" encoding="utf-8"?>
<comments xmlns="http://schemas.openxmlformats.org/spreadsheetml/2006/main">
  <authors>
    <author>rcassim</author>
  </authors>
  <commentList>
    <comment ref="D41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link formula to the food list</t>
        </r>
      </text>
    </comment>
    <comment ref="F41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Portion size*Calories/100
you can replicate the formula down
</t>
        </r>
      </text>
    </comment>
    <comment ref="F53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Use a SUM formula</t>
        </r>
      </text>
    </comment>
    <comment ref="F54" authorId="0">
      <text>
        <r>
          <rPr>
            <b/>
            <sz val="8"/>
            <rFont val="Tahoma"/>
            <family val="0"/>
          </rPr>
          <t>rcassim:</t>
        </r>
        <r>
          <rPr>
            <sz val="8"/>
            <rFont val="Tahoma"/>
            <family val="0"/>
          </rPr>
          <t xml:space="preserve">
Total Calories per day*7</t>
        </r>
      </text>
    </comment>
  </commentList>
</comments>
</file>

<file path=xl/sharedStrings.xml><?xml version="1.0" encoding="utf-8"?>
<sst xmlns="http://schemas.openxmlformats.org/spreadsheetml/2006/main" count="317" uniqueCount="112">
  <si>
    <t>Name</t>
  </si>
  <si>
    <t>Age</t>
  </si>
  <si>
    <t>Gender</t>
  </si>
  <si>
    <t>Catorgory</t>
  </si>
  <si>
    <t>Starting BMI</t>
  </si>
  <si>
    <t>Category</t>
  </si>
  <si>
    <t>Daily Calories used in Living (BMR)</t>
  </si>
  <si>
    <t>Activities</t>
  </si>
  <si>
    <t>Chosen Activity</t>
  </si>
  <si>
    <t>Calories used</t>
  </si>
  <si>
    <t>Sunday</t>
  </si>
  <si>
    <t>Monday</t>
  </si>
  <si>
    <t>Tuesday</t>
  </si>
  <si>
    <t>Wednesday</t>
  </si>
  <si>
    <t>Thursday</t>
  </si>
  <si>
    <t>Friday</t>
  </si>
  <si>
    <t>Saturday</t>
  </si>
  <si>
    <t>Weekly Totals</t>
  </si>
  <si>
    <t>Predicted Weight and BMI Tracker</t>
  </si>
  <si>
    <t>week1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</si>
  <si>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</si>
  <si>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</si>
  <si>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</si>
  <si>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</si>
  <si>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</si>
  <si>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</si>
  <si>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</si>
  <si>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</si>
  <si>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</si>
  <si>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Calories intake each week</t>
  </si>
  <si>
    <t>Calories used in living each week</t>
  </si>
  <si>
    <t>Calories used in activity plan each week</t>
  </si>
  <si>
    <t>Diffrence between calories intake and use</t>
  </si>
  <si>
    <t>Weight difference</t>
  </si>
  <si>
    <t>Weight this week</t>
  </si>
  <si>
    <t>Updated BMI</t>
  </si>
  <si>
    <t>Food</t>
  </si>
  <si>
    <t>Calories per 100g</t>
  </si>
  <si>
    <t>Portion size (g)</t>
  </si>
  <si>
    <t>Calories</t>
  </si>
  <si>
    <t>Breakfast</t>
  </si>
  <si>
    <t>Lunch</t>
  </si>
  <si>
    <t>Tea</t>
  </si>
  <si>
    <t>Food list</t>
  </si>
  <si>
    <t>Male</t>
  </si>
  <si>
    <t>Female</t>
  </si>
  <si>
    <t>Please Select</t>
  </si>
  <si>
    <t>http://journals.cambridge.org/download.php?file=%2FPHN%2FPHN8_7a%2FS1368980005001394a.pdf&amp;code=51b087b976ca91e281bc6fe8a66d382c</t>
  </si>
  <si>
    <t>http://www.bmi-calculator.net/bmr-calculator/</t>
  </si>
  <si>
    <t>http://concept2.co.uk/training/bmr_calculator</t>
  </si>
  <si>
    <t>Concept MBR Calc</t>
  </si>
  <si>
    <t>Height cm</t>
  </si>
  <si>
    <t>Weight kg</t>
  </si>
  <si>
    <t>Activty in mins</t>
  </si>
  <si>
    <t>Calories per hour (60 mins)</t>
  </si>
  <si>
    <t>Calories burned in hour (60 mins)</t>
  </si>
  <si>
    <t>week 1</t>
  </si>
  <si>
    <t>Total Calories per week</t>
  </si>
  <si>
    <t>Total Calories per day</t>
  </si>
  <si>
    <t>Total Calories Per Week</t>
  </si>
  <si>
    <t>Start with week 1 then after week 5 return to week 1</t>
  </si>
  <si>
    <t>http://www.weightlossresources.co.uk/calories/calorie_counter.htm</t>
  </si>
  <si>
    <t>Diet counting</t>
  </si>
  <si>
    <t>Cheese spread low fat</t>
  </si>
  <si>
    <t>rest</t>
  </si>
  <si>
    <t>Activity Plan</t>
  </si>
  <si>
    <t>Fast Walk</t>
  </si>
  <si>
    <t>Cycling</t>
  </si>
  <si>
    <t>Circuits</t>
  </si>
  <si>
    <t>Yoga</t>
  </si>
  <si>
    <t>Beef Sausage</t>
  </si>
  <si>
    <t>Chicken Breast</t>
  </si>
  <si>
    <t>Bagel</t>
  </si>
  <si>
    <t>LINKS TO FOOD AND CALORIES PER 100 GRAMS</t>
  </si>
  <si>
    <t>BMR (based on gender)</t>
  </si>
  <si>
    <t>REPORT</t>
  </si>
  <si>
    <t>Client Information</t>
  </si>
  <si>
    <t>Personal Program</t>
  </si>
  <si>
    <t>bacon</t>
  </si>
  <si>
    <t>fillet steak</t>
  </si>
  <si>
    <t>special K bar</t>
  </si>
  <si>
    <t>bannana</t>
  </si>
  <si>
    <t>low fat cookies</t>
  </si>
  <si>
    <t>low calorie lasagne</t>
  </si>
  <si>
    <t>salad</t>
  </si>
  <si>
    <t>jacket potato</t>
  </si>
  <si>
    <t>bombay potato</t>
  </si>
  <si>
    <t>apple</t>
  </si>
  <si>
    <t>eggs</t>
  </si>
  <si>
    <t>popcorn</t>
  </si>
  <si>
    <t>kabab</t>
  </si>
  <si>
    <t>steak</t>
  </si>
  <si>
    <t>roast lamb</t>
  </si>
  <si>
    <t>roast beef</t>
  </si>
  <si>
    <t xml:space="preserve">chips </t>
  </si>
  <si>
    <t>portion size g</t>
  </si>
  <si>
    <t>chicken sandwich</t>
  </si>
  <si>
    <t>Inactive Male</t>
  </si>
  <si>
    <t>Inactive Female</t>
  </si>
  <si>
    <t>Moderately Active Male</t>
  </si>
  <si>
    <t>Moderately Active Female</t>
  </si>
  <si>
    <t>Active Female</t>
  </si>
  <si>
    <t>Active Male</t>
  </si>
  <si>
    <t>please select</t>
  </si>
  <si>
    <t>basketball</t>
  </si>
  <si>
    <t>football</t>
  </si>
  <si>
    <t>tennis</t>
  </si>
  <si>
    <t>golf</t>
  </si>
  <si>
    <t>jogging</t>
  </si>
  <si>
    <t>running</t>
  </si>
  <si>
    <t>swimming</t>
  </si>
  <si>
    <t>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</si>
</sst>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54"/>
      <color indexed="13"/>
      <name val="Aharoni"/>
      <family val="0"/>
    </font>
    <font>
      <sz val="16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51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/>
    </xf>
    <xf numFmtId="0" fontId="6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9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0" fontId="0" fillId="40" borderId="22" xfId="0" applyFill="1" applyBorder="1" applyAlignment="1">
      <alignment horizontal="left"/>
    </xf>
    <xf numFmtId="2" fontId="0" fillId="40" borderId="10" xfId="0" applyNumberFormat="1" applyFill="1" applyBorder="1" applyAlignment="1">
      <alignment/>
    </xf>
    <xf numFmtId="0" fontId="0" fillId="39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9" borderId="12" xfId="0" applyFill="1" applyBorder="1" applyAlignment="1">
      <alignment/>
    </xf>
    <xf numFmtId="0" fontId="52" fillId="0" borderId="0" xfId="0" applyFont="1" applyFill="1" applyAlignment="1">
      <alignment/>
    </xf>
    <xf numFmtId="0" fontId="0" fillId="40" borderId="22" xfId="0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40" borderId="10" xfId="0" applyFill="1" applyBorder="1" applyAlignment="1">
      <alignment horizontal="right"/>
    </xf>
    <xf numFmtId="0" fontId="6" fillId="39" borderId="0" xfId="0" applyFont="1" applyFill="1" applyAlignment="1">
      <alignment/>
    </xf>
    <xf numFmtId="0" fontId="6" fillId="39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vertical="distributed"/>
    </xf>
    <xf numFmtId="0" fontId="0" fillId="34" borderId="25" xfId="0" applyFill="1" applyBorder="1" applyAlignment="1">
      <alignment horizontal="center" vertical="distributed"/>
    </xf>
    <xf numFmtId="0" fontId="0" fillId="34" borderId="23" xfId="0" applyFill="1" applyBorder="1" applyAlignment="1">
      <alignment horizontal="center" vertical="distributed"/>
    </xf>
    <xf numFmtId="0" fontId="0" fillId="39" borderId="0" xfId="0" applyFill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4" borderId="24" xfId="0" applyFill="1" applyBorder="1" applyAlignment="1">
      <alignment horizontal="center" vertical="distributed" wrapText="1"/>
    </xf>
    <xf numFmtId="0" fontId="0" fillId="34" borderId="25" xfId="0" applyFill="1" applyBorder="1" applyAlignment="1">
      <alignment horizontal="center" vertical="distributed" wrapText="1"/>
    </xf>
    <xf numFmtId="0" fontId="0" fillId="34" borderId="23" xfId="0" applyFill="1" applyBorder="1" applyAlignment="1">
      <alignment horizontal="center" vertical="distributed" wrapText="1"/>
    </xf>
    <xf numFmtId="44" fontId="0" fillId="0" borderId="0" xfId="44" applyFon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6" fillId="0" borderId="0" xfId="0" applyFont="1" applyAlignment="1">
      <alignment horizontal="center"/>
    </xf>
    <xf numFmtId="44" fontId="0" fillId="40" borderId="10" xfId="44" applyFont="1" applyFill="1" applyBorder="1" applyAlignment="1">
      <alignment horizontal="right"/>
    </xf>
    <xf numFmtId="0" fontId="0" fillId="39" borderId="10" xfId="0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ERSONAL PROGRAM'!A1" /><Relationship Id="rId2" Type="http://schemas.openxmlformats.org/officeDocument/2006/relationships/hyperlink" Target="#MENU!A1" /><Relationship Id="rId3" Type="http://schemas.openxmlformats.org/officeDocument/2006/relationships/hyperlink" Target="#REPO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HOME PAGE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HOME PAGE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HOME PAGE'!A1" /><Relationship Id="rId2" Type="http://schemas.openxmlformats.org/officeDocument/2006/relationships/image" Target="../media/image1.png" /><Relationship Id="rId3" Type="http://schemas.openxmlformats.org/officeDocument/2006/relationships/hyperlink" Target="#" /><Relationship Id="rId4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10</xdr:row>
      <xdr:rowOff>19050</xdr:rowOff>
    </xdr:from>
    <xdr:to>
      <xdr:col>5</xdr:col>
      <xdr:colOff>133350</xdr:colOff>
      <xdr:row>13</xdr:row>
      <xdr:rowOff>104775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2028825" y="1647825"/>
          <a:ext cx="1152525" cy="571500"/>
        </a:xfrm>
        <a:prstGeom prst="flowChartAlternateProcess">
          <a:avLst/>
        </a:prstGeom>
        <a:solidFill>
          <a:srgbClr val="62FC2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</a:t>
          </a:r>
        </a:p>
      </xdr:txBody>
    </xdr:sp>
    <xdr:clientData/>
  </xdr:twoCellAnchor>
  <xdr:twoCellAnchor>
    <xdr:from>
      <xdr:col>6</xdr:col>
      <xdr:colOff>495300</xdr:colOff>
      <xdr:row>10</xdr:row>
      <xdr:rowOff>28575</xdr:rowOff>
    </xdr:from>
    <xdr:to>
      <xdr:col>8</xdr:col>
      <xdr:colOff>428625</xdr:colOff>
      <xdr:row>13</xdr:row>
      <xdr:rowOff>114300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4152900" y="1657350"/>
          <a:ext cx="1152525" cy="571500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10</xdr:col>
      <xdr:colOff>104775</xdr:colOff>
      <xdr:row>10</xdr:row>
      <xdr:rowOff>28575</xdr:rowOff>
    </xdr:from>
    <xdr:to>
      <xdr:col>12</xdr:col>
      <xdr:colOff>38100</xdr:colOff>
      <xdr:row>13</xdr:row>
      <xdr:rowOff>114300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200775" y="1657350"/>
          <a:ext cx="1152525" cy="5715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</a:t>
          </a:r>
        </a:p>
      </xdr:txBody>
    </xdr:sp>
    <xdr:clientData/>
  </xdr:twoCellAnchor>
  <xdr:twoCellAnchor>
    <xdr:from>
      <xdr:col>3</xdr:col>
      <xdr:colOff>76200</xdr:colOff>
      <xdr:row>23</xdr:row>
      <xdr:rowOff>19050</xdr:rowOff>
    </xdr:from>
    <xdr:to>
      <xdr:col>12</xdr:col>
      <xdr:colOff>276225</xdr:colOff>
      <xdr:row>23</xdr:row>
      <xdr:rowOff>19050</xdr:rowOff>
    </xdr:to>
    <xdr:sp>
      <xdr:nvSpPr>
        <xdr:cNvPr id="4" name="Line 9"/>
        <xdr:cNvSpPr>
          <a:spLocks/>
        </xdr:cNvSpPr>
      </xdr:nvSpPr>
      <xdr:spPr>
        <a:xfrm>
          <a:off x="1905000" y="37528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352425</xdr:colOff>
      <xdr:row>17</xdr:row>
      <xdr:rowOff>142875</xdr:rowOff>
    </xdr:from>
    <xdr:ext cx="6648450" cy="790575"/>
    <xdr:sp>
      <xdr:nvSpPr>
        <xdr:cNvPr id="5" name="Rectangle 1"/>
        <xdr:cNvSpPr>
          <a:spLocks/>
        </xdr:cNvSpPr>
      </xdr:nvSpPr>
      <xdr:spPr>
        <a:xfrm>
          <a:off x="1571625" y="2905125"/>
          <a:ext cx="6648450" cy="7905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</a:rPr>
            <a:t>Get</a:t>
          </a:r>
          <a:r>
            <a:rPr lang="en-US" cap="none" sz="5400" b="1" i="0" u="none" baseline="0">
              <a:solidFill>
                <a:srgbClr val="FFFF00"/>
              </a:solidFill>
            </a:rPr>
            <a:t> up, Get moving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1371600</xdr:colOff>
      <xdr:row>2</xdr:row>
      <xdr:rowOff>209550</xdr:rowOff>
    </xdr:to>
    <xdr:sp>
      <xdr:nvSpPr>
        <xdr:cNvPr id="1" name="AutoShape 47">
          <a:hlinkClick r:id="rId1"/>
        </xdr:cNvPr>
        <xdr:cNvSpPr>
          <a:spLocks/>
        </xdr:cNvSpPr>
      </xdr:nvSpPr>
      <xdr:spPr>
        <a:xfrm>
          <a:off x="942975" y="47625"/>
          <a:ext cx="1038225" cy="523875"/>
        </a:xfrm>
        <a:prstGeom prst="flowChartAlternateProcess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38100</xdr:rowOff>
    </xdr:from>
    <xdr:to>
      <xdr:col>2</xdr:col>
      <xdr:colOff>762000</xdr:colOff>
      <xdr:row>2</xdr:row>
      <xdr:rowOff>257175</xdr:rowOff>
    </xdr:to>
    <xdr:sp>
      <xdr:nvSpPr>
        <xdr:cNvPr id="1" name="AutoShape 47">
          <a:hlinkClick r:id="rId1"/>
        </xdr:cNvPr>
        <xdr:cNvSpPr>
          <a:spLocks/>
        </xdr:cNvSpPr>
      </xdr:nvSpPr>
      <xdr:spPr>
        <a:xfrm>
          <a:off x="942975" y="38100"/>
          <a:ext cx="1038225" cy="542925"/>
        </a:xfrm>
        <a:prstGeom prst="flowChartAlternateProcess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38100</xdr:rowOff>
    </xdr:from>
    <xdr:to>
      <xdr:col>10</xdr:col>
      <xdr:colOff>85725</xdr:colOff>
      <xdr:row>14</xdr:row>
      <xdr:rowOff>114300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695825" y="885825"/>
          <a:ext cx="721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BENEFITS OF FOLLOWING THIS PLAN: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Following this plan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improve your lifestly, body and general health. It will postivily improve your body in a number of ways; losing weight, body tone and muscle strengh are jsut examples. However it can also benifit mental aspects of lifestlye, it has been proven that living and having a healthy lifestyle can make  you see life from a more postivie view and be generally happier then living a unhealthy lifestyle. This plan will overall generally improve your lifestlye in a postive way and result to you feeling happier with yourself and your life.</a:t>
          </a:r>
        </a:p>
      </xdr:txBody>
    </xdr:sp>
    <xdr:clientData/>
  </xdr:twoCellAnchor>
  <xdr:twoCellAnchor>
    <xdr:from>
      <xdr:col>1</xdr:col>
      <xdr:colOff>257175</xdr:colOff>
      <xdr:row>0</xdr:row>
      <xdr:rowOff>38100</xdr:rowOff>
    </xdr:from>
    <xdr:to>
      <xdr:col>1</xdr:col>
      <xdr:colOff>1095375</xdr:colOff>
      <xdr:row>2</xdr:row>
      <xdr:rowOff>57150</xdr:rowOff>
    </xdr:to>
    <xdr:sp>
      <xdr:nvSpPr>
        <xdr:cNvPr id="2" name="AutoShape 47">
          <a:hlinkClick r:id="rId1"/>
        </xdr:cNvPr>
        <xdr:cNvSpPr>
          <a:spLocks/>
        </xdr:cNvSpPr>
      </xdr:nvSpPr>
      <xdr:spPr>
        <a:xfrm>
          <a:off x="866775" y="38100"/>
          <a:ext cx="838200" cy="514350"/>
        </a:xfrm>
        <a:prstGeom prst="flowChartAlternateProcess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3</xdr:col>
      <xdr:colOff>285750</xdr:colOff>
      <xdr:row>5</xdr:row>
      <xdr:rowOff>66675</xdr:rowOff>
    </xdr:to>
    <xdr:grpSp>
      <xdr:nvGrpSpPr>
        <xdr:cNvPr id="3" name="Group 4"/>
        <xdr:cNvGrpSpPr>
          <a:grpSpLocks/>
        </xdr:cNvGrpSpPr>
      </xdr:nvGrpSpPr>
      <xdr:grpSpPr>
        <a:xfrm>
          <a:off x="2952750" y="0"/>
          <a:ext cx="1609725" cy="1247775"/>
          <a:chOff x="-770165" y="0"/>
          <a:chExt cx="5383323" cy="3793833"/>
        </a:xfrm>
        <a:solidFill>
          <a:srgbClr val="FFFFFF"/>
        </a:solidFill>
      </xdr:grpSpPr>
      <xdr:pic>
        <xdr:nvPicPr>
          <xdr:cNvPr id="4" name="Picture 2">
            <a:hlinkClick r:id="rId4"/>
          </xdr:cNvPr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350" y="0"/>
            <a:ext cx="3305360" cy="34191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2"/>
          <xdr:cNvSpPr txBox="1">
            <a:spLocks noChangeArrowheads="1"/>
          </xdr:cNvSpPr>
        </xdr:nvSpPr>
        <xdr:spPr>
          <a:xfrm>
            <a:off x="-770165" y="2783725"/>
            <a:ext cx="5383323" cy="1010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Get Up, Get Moving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htlossresources.co.uk/calories/calorie_counter.htm" TargetMode="External" /><Relationship Id="rId2" Type="http://schemas.openxmlformats.org/officeDocument/2006/relationships/hyperlink" Target="http://concept2.co.uk/training/bmr_calculator" TargetMode="External" /><Relationship Id="rId3" Type="http://schemas.openxmlformats.org/officeDocument/2006/relationships/hyperlink" Target="http://www.weightlossresources.co.uk/calories/calorie_counter.ht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N25"/>
  <sheetViews>
    <sheetView zoomScale="115" zoomScaleNormal="115" zoomScalePageLayoutView="0" workbookViewId="0" topLeftCell="B1">
      <selection activeCell="I15" sqref="I15"/>
    </sheetView>
  </sheetViews>
  <sheetFormatPr defaultColWidth="9.140625" defaultRowHeight="12.75"/>
  <cols>
    <col min="1" max="16384" width="9.140625" style="18" customWidth="1"/>
  </cols>
  <sheetData>
    <row r="9" ht="13.5" thickBot="1"/>
    <row r="10" spans="3:14" ht="12.75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3:14" ht="12.75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3:14" ht="12.75"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3:14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3:14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3:14" ht="12.75"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3:14" ht="12.75"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3:14" ht="12.75"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3:14" ht="12.75"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3:14" ht="12.75"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3:14" ht="12.75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3:14" ht="12.75"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3:14" ht="12.75"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3:14" ht="12.75"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3:14" ht="12.75"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3:14" ht="13.5" thickBo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PageLayoutView="0" workbookViewId="0" topLeftCell="A7">
      <selection activeCell="O34" sqref="O34"/>
    </sheetView>
  </sheetViews>
  <sheetFormatPr defaultColWidth="9.140625" defaultRowHeight="12.75"/>
  <cols>
    <col min="2" max="2" width="35.421875" style="0" customWidth="1"/>
    <col min="3" max="3" width="12.57421875" style="0" bestFit="1" customWidth="1"/>
    <col min="6" max="6" width="10.8515625" style="0" bestFit="1" customWidth="1"/>
    <col min="7" max="7" width="22.57421875" style="0" bestFit="1" customWidth="1"/>
    <col min="8" max="8" width="15.140625" style="0" customWidth="1"/>
    <col min="9" max="10" width="12.8515625" style="0" bestFit="1" customWidth="1"/>
    <col min="11" max="11" width="10.57421875" style="0" customWidth="1"/>
  </cols>
  <sheetData>
    <row r="1" ht="12.75">
      <c r="A1" s="10"/>
    </row>
    <row r="2" spans="4:7" ht="15.75">
      <c r="D2" s="50" t="s">
        <v>77</v>
      </c>
      <c r="E2" s="50"/>
      <c r="F2" s="50"/>
      <c r="G2" s="50"/>
    </row>
    <row r="3" ht="21" customHeight="1"/>
    <row r="4" spans="2:13" ht="13.5" customHeight="1">
      <c r="B4" t="s">
        <v>0</v>
      </c>
      <c r="C4" s="58"/>
      <c r="D4" s="58"/>
      <c r="E4" s="58"/>
      <c r="G4" s="63" t="s">
        <v>5</v>
      </c>
      <c r="H4" s="52" t="s">
        <v>6</v>
      </c>
      <c r="K4" s="55" t="s">
        <v>7</v>
      </c>
      <c r="L4" s="52" t="s">
        <v>54</v>
      </c>
      <c r="M4" s="51"/>
    </row>
    <row r="5" spans="7:13" ht="12.75">
      <c r="G5" s="64"/>
      <c r="H5" s="53"/>
      <c r="K5" s="56"/>
      <c r="L5" s="53"/>
      <c r="M5" s="51"/>
    </row>
    <row r="6" spans="2:13" ht="12.75">
      <c r="B6" t="s">
        <v>1</v>
      </c>
      <c r="C6" s="35">
        <v>20</v>
      </c>
      <c r="G6" s="65"/>
      <c r="H6" s="54"/>
      <c r="K6" s="57"/>
      <c r="L6" s="54"/>
      <c r="M6" s="51"/>
    </row>
    <row r="7" spans="5:12" ht="12.75">
      <c r="E7" t="s">
        <v>111</v>
      </c>
      <c r="G7" s="2" t="s">
        <v>97</v>
      </c>
      <c r="H7" s="32">
        <v>1757.3</v>
      </c>
      <c r="K7" s="2" t="s">
        <v>64</v>
      </c>
      <c r="L7" s="31">
        <v>0</v>
      </c>
    </row>
    <row r="8" spans="2:12" ht="12.75">
      <c r="B8" t="s">
        <v>2</v>
      </c>
      <c r="C8" s="35" t="s">
        <v>44</v>
      </c>
      <c r="G8" s="2" t="s">
        <v>98</v>
      </c>
      <c r="H8" s="32">
        <v>1565.9</v>
      </c>
      <c r="K8" s="2" t="s">
        <v>67</v>
      </c>
      <c r="L8" s="31">
        <v>300</v>
      </c>
    </row>
    <row r="9" spans="7:12" ht="12.75">
      <c r="G9" s="2" t="s">
        <v>99</v>
      </c>
      <c r="H9" s="33">
        <v>2123.3</v>
      </c>
      <c r="K9" s="2" t="s">
        <v>68</v>
      </c>
      <c r="L9" s="31">
        <v>275</v>
      </c>
    </row>
    <row r="10" spans="2:12" ht="12.75">
      <c r="B10" t="s">
        <v>52</v>
      </c>
      <c r="C10" s="35">
        <v>58</v>
      </c>
      <c r="G10" s="2" t="s">
        <v>100</v>
      </c>
      <c r="H10" s="33">
        <v>1935.9</v>
      </c>
      <c r="K10" s="2" t="s">
        <v>66</v>
      </c>
      <c r="L10" s="31">
        <v>200</v>
      </c>
    </row>
    <row r="11" spans="7:12" ht="12.75">
      <c r="G11" s="2" t="s">
        <v>102</v>
      </c>
      <c r="H11" s="33">
        <v>2393.3</v>
      </c>
      <c r="K11" s="2" t="s">
        <v>69</v>
      </c>
      <c r="L11" s="31">
        <v>200</v>
      </c>
    </row>
    <row r="12" spans="2:12" ht="12.75">
      <c r="B12" t="s">
        <v>51</v>
      </c>
      <c r="C12" s="35">
        <v>177</v>
      </c>
      <c r="G12" s="2" t="s">
        <v>101</v>
      </c>
      <c r="H12" s="33">
        <v>2205.9</v>
      </c>
      <c r="K12" s="2" t="s">
        <v>104</v>
      </c>
      <c r="L12" s="31">
        <v>280</v>
      </c>
    </row>
    <row r="13" spans="7:12" ht="12.75">
      <c r="G13" s="7"/>
      <c r="H13" s="7"/>
      <c r="K13" s="2" t="s">
        <v>105</v>
      </c>
      <c r="L13" s="31">
        <v>300</v>
      </c>
    </row>
    <row r="14" spans="2:13" ht="12.75">
      <c r="B14" t="s">
        <v>3</v>
      </c>
      <c r="C14" s="58" t="s">
        <v>98</v>
      </c>
      <c r="D14" s="58"/>
      <c r="E14" s="62"/>
      <c r="F14" s="36">
        <f>VLOOKUP(C14,G7:H12,2,0)</f>
        <v>1565.9</v>
      </c>
      <c r="G14" s="7"/>
      <c r="H14" s="7"/>
      <c r="I14" s="5"/>
      <c r="K14" s="2" t="s">
        <v>106</v>
      </c>
      <c r="L14" s="31">
        <v>250</v>
      </c>
      <c r="M14" s="1"/>
    </row>
    <row r="15" spans="11:13" ht="12.75">
      <c r="K15" s="2" t="s">
        <v>107</v>
      </c>
      <c r="L15" s="31">
        <v>175</v>
      </c>
      <c r="M15" s="1"/>
    </row>
    <row r="16" spans="2:12" ht="12.75">
      <c r="B16" s="6"/>
      <c r="C16" s="6"/>
      <c r="K16" s="2" t="s">
        <v>108</v>
      </c>
      <c r="L16" s="31">
        <v>275</v>
      </c>
    </row>
    <row r="17" spans="2:12" ht="12.75">
      <c r="B17" t="s">
        <v>74</v>
      </c>
      <c r="C17">
        <f>IF(C8="Female",655+(9.6*C10)+(1.8*C12)-(4.7*C6),66+(13.7*C10)+(5*C12)-(6.8*C6))</f>
        <v>1609.6</v>
      </c>
      <c r="K17" s="2" t="s">
        <v>109</v>
      </c>
      <c r="L17" s="31">
        <v>300</v>
      </c>
    </row>
    <row r="18" spans="2:12" ht="13.5" thickBot="1">
      <c r="B18" s="8" t="s">
        <v>4</v>
      </c>
      <c r="C18" s="8">
        <f>(C10/C12^2)*10000</f>
        <v>18.51319863385362</v>
      </c>
      <c r="K18" s="2" t="s">
        <v>110</v>
      </c>
      <c r="L18" s="31">
        <v>300</v>
      </c>
    </row>
    <row r="19" ht="13.5" thickTop="1"/>
    <row r="20" spans="2:10" ht="12.75">
      <c r="B20" s="42" t="s">
        <v>65</v>
      </c>
      <c r="C20" s="41"/>
      <c r="D20" s="41"/>
      <c r="E20" s="41"/>
      <c r="F20" s="41"/>
      <c r="G20" s="41"/>
      <c r="H20" s="41"/>
      <c r="I20" s="41"/>
      <c r="J20" s="41"/>
    </row>
    <row r="21" spans="2:10" ht="12.75">
      <c r="B21" s="29"/>
      <c r="C21" s="30" t="s">
        <v>10</v>
      </c>
      <c r="D21" s="30" t="s">
        <v>11</v>
      </c>
      <c r="E21" s="30" t="s">
        <v>12</v>
      </c>
      <c r="F21" s="30" t="s">
        <v>13</v>
      </c>
      <c r="G21" s="30" t="s">
        <v>14</v>
      </c>
      <c r="H21" s="30" t="s">
        <v>15</v>
      </c>
      <c r="I21" s="30" t="s">
        <v>16</v>
      </c>
      <c r="J21" s="31" t="s">
        <v>17</v>
      </c>
    </row>
    <row r="22" spans="2:10" ht="12.75">
      <c r="B22" s="30" t="s">
        <v>8</v>
      </c>
      <c r="C22" s="2" t="s">
        <v>68</v>
      </c>
      <c r="D22" s="2" t="s">
        <v>64</v>
      </c>
      <c r="E22" s="2" t="s">
        <v>104</v>
      </c>
      <c r="F22" s="2" t="s">
        <v>108</v>
      </c>
      <c r="G22" s="2" t="s">
        <v>108</v>
      </c>
      <c r="H22" s="2" t="s">
        <v>108</v>
      </c>
      <c r="I22" s="2" t="s">
        <v>108</v>
      </c>
      <c r="J22" s="40"/>
    </row>
    <row r="23" spans="2:10" ht="12.75">
      <c r="B23" s="30" t="s">
        <v>55</v>
      </c>
      <c r="C23" s="2">
        <f>VLOOKUP(C22,K7:L18,2,0)</f>
        <v>275</v>
      </c>
      <c r="D23" s="2">
        <f>VLOOKUP(D22,K7:L18,2,0)</f>
        <v>0</v>
      </c>
      <c r="E23" s="2">
        <f>VLOOKUP(E22,K7:L18,2,0)</f>
        <v>280</v>
      </c>
      <c r="F23" s="2">
        <f>VLOOKUP(F22,K7:L18,2,0)</f>
        <v>275</v>
      </c>
      <c r="G23" s="2">
        <f>VLOOKUP(G22,K7:L18,2,0)</f>
        <v>275</v>
      </c>
      <c r="H23" s="2">
        <f>VLOOKUP(H22,K7:L18,2,0)</f>
        <v>275</v>
      </c>
      <c r="I23" s="2">
        <f>VLOOKUP(I22,K7:L18,2,0)</f>
        <v>275</v>
      </c>
      <c r="J23" s="31">
        <f>SUM(C23:I23)</f>
        <v>1655</v>
      </c>
    </row>
    <row r="24" spans="2:10" ht="12.75">
      <c r="B24" s="30" t="s">
        <v>53</v>
      </c>
      <c r="C24" s="2">
        <v>120</v>
      </c>
      <c r="D24" s="2">
        <v>60</v>
      </c>
      <c r="E24" s="2">
        <v>30</v>
      </c>
      <c r="F24" s="2">
        <v>60</v>
      </c>
      <c r="G24" s="2">
        <v>30</v>
      </c>
      <c r="H24" s="2">
        <v>60</v>
      </c>
      <c r="I24" s="2">
        <v>120</v>
      </c>
      <c r="J24" s="31">
        <f>SUM(C24:I24)</f>
        <v>480</v>
      </c>
    </row>
    <row r="25" spans="2:10" ht="12.75">
      <c r="B25" s="30" t="s">
        <v>9</v>
      </c>
      <c r="C25" s="37">
        <f aca="true" t="shared" si="0" ref="C25:I25">C23*C24/60</f>
        <v>550</v>
      </c>
      <c r="D25" s="37">
        <f t="shared" si="0"/>
        <v>0</v>
      </c>
      <c r="E25" s="37">
        <f t="shared" si="0"/>
        <v>140</v>
      </c>
      <c r="F25" s="37">
        <f t="shared" si="0"/>
        <v>275</v>
      </c>
      <c r="G25" s="37">
        <f t="shared" si="0"/>
        <v>137.5</v>
      </c>
      <c r="H25" s="37">
        <f t="shared" si="0"/>
        <v>275</v>
      </c>
      <c r="I25" s="37">
        <f t="shared" si="0"/>
        <v>550</v>
      </c>
      <c r="J25" s="37">
        <f>SUM(C25:I25)</f>
        <v>1927.5</v>
      </c>
    </row>
    <row r="26" ht="13.5" thickBot="1"/>
    <row r="27" spans="2:12" ht="13.5" thickBot="1">
      <c r="B27" s="59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2:12" ht="12.75">
      <c r="B28" s="39"/>
      <c r="C28" s="38" t="s">
        <v>19</v>
      </c>
      <c r="D28" s="38" t="s">
        <v>20</v>
      </c>
      <c r="E28" s="38" t="s">
        <v>21</v>
      </c>
      <c r="F28" s="38" t="s">
        <v>22</v>
      </c>
      <c r="G28" s="38" t="s">
        <v>23</v>
      </c>
      <c r="H28" s="38" t="s">
        <v>24</v>
      </c>
      <c r="I28" s="38" t="s">
        <v>25</v>
      </c>
      <c r="J28" s="38" t="s">
        <v>26</v>
      </c>
      <c r="K28" s="38" t="s">
        <v>27</v>
      </c>
      <c r="L28" s="38" t="s">
        <v>28</v>
      </c>
    </row>
    <row r="29" spans="2:12" ht="12.75">
      <c r="B29" s="30" t="s">
        <v>29</v>
      </c>
      <c r="C29" s="31">
        <f>MENU!F21</f>
        <v>5478.900000000001</v>
      </c>
      <c r="D29" s="31">
        <f>MENU!L21</f>
        <v>6155.800000000001</v>
      </c>
      <c r="E29" s="31">
        <f>MENU!F40</f>
        <v>6550.6</v>
      </c>
      <c r="F29" s="31">
        <f>MENU!L40</f>
        <v>6383.300000000001</v>
      </c>
      <c r="G29" s="31">
        <f>MENU!F61</f>
        <v>5945.800000000001</v>
      </c>
      <c r="H29" s="31">
        <f>MENU!F21</f>
        <v>5478.900000000001</v>
      </c>
      <c r="I29" s="31">
        <f>MENU!L21</f>
        <v>6155.800000000001</v>
      </c>
      <c r="J29" s="31">
        <f>MENU!F40</f>
        <v>6550.6</v>
      </c>
      <c r="K29" s="31">
        <f>MENU!L40</f>
        <v>6383.300000000001</v>
      </c>
      <c r="L29" s="31">
        <f>MENU!F61</f>
        <v>5945.800000000001</v>
      </c>
    </row>
    <row r="30" spans="2:12" ht="12.75">
      <c r="B30" s="30" t="s">
        <v>30</v>
      </c>
      <c r="C30" s="31">
        <f>F14*7</f>
        <v>10961.300000000001</v>
      </c>
      <c r="D30" s="31">
        <f>$F$14*7</f>
        <v>10961.300000000001</v>
      </c>
      <c r="E30" s="31">
        <f aca="true" t="shared" si="1" ref="E30:L30">$F$14*7</f>
        <v>10961.300000000001</v>
      </c>
      <c r="F30" s="31">
        <f t="shared" si="1"/>
        <v>10961.300000000001</v>
      </c>
      <c r="G30" s="31">
        <f t="shared" si="1"/>
        <v>10961.300000000001</v>
      </c>
      <c r="H30" s="31">
        <f t="shared" si="1"/>
        <v>10961.300000000001</v>
      </c>
      <c r="I30" s="31">
        <f t="shared" si="1"/>
        <v>10961.300000000001</v>
      </c>
      <c r="J30" s="31">
        <f t="shared" si="1"/>
        <v>10961.300000000001</v>
      </c>
      <c r="K30" s="31">
        <f t="shared" si="1"/>
        <v>10961.300000000001</v>
      </c>
      <c r="L30" s="31">
        <f t="shared" si="1"/>
        <v>10961.300000000001</v>
      </c>
    </row>
    <row r="31" spans="2:12" ht="12.75">
      <c r="B31" s="30" t="s">
        <v>31</v>
      </c>
      <c r="C31" s="37">
        <f>$J$23</f>
        <v>1655</v>
      </c>
      <c r="D31" s="37">
        <f>$J$23</f>
        <v>1655</v>
      </c>
      <c r="E31" s="37">
        <f aca="true" t="shared" si="2" ref="E31:L31">$J$23</f>
        <v>1655</v>
      </c>
      <c r="F31" s="37">
        <f t="shared" si="2"/>
        <v>1655</v>
      </c>
      <c r="G31" s="37">
        <f t="shared" si="2"/>
        <v>1655</v>
      </c>
      <c r="H31" s="37">
        <f t="shared" si="2"/>
        <v>1655</v>
      </c>
      <c r="I31" s="37">
        <f t="shared" si="2"/>
        <v>1655</v>
      </c>
      <c r="J31" s="37">
        <f t="shared" si="2"/>
        <v>1655</v>
      </c>
      <c r="K31" s="37">
        <f t="shared" si="2"/>
        <v>1655</v>
      </c>
      <c r="L31" s="37">
        <f t="shared" si="2"/>
        <v>1655</v>
      </c>
    </row>
    <row r="32" spans="2:12" ht="12.75">
      <c r="B32" s="30" t="s">
        <v>32</v>
      </c>
      <c r="C32" s="37">
        <f>(C17+J25)-C29</f>
        <v>-1941.8000000000006</v>
      </c>
      <c r="D32" s="37">
        <f>(C17+J25)-D29</f>
        <v>-2618.700000000001</v>
      </c>
      <c r="E32" s="37">
        <f>(J25+C17)-E29</f>
        <v>-3013.5000000000005</v>
      </c>
      <c r="F32" s="37">
        <f>(J25+C17)-F29</f>
        <v>-2846.200000000001</v>
      </c>
      <c r="G32" s="37">
        <f>(J25+C17)-G29</f>
        <v>-2408.700000000001</v>
      </c>
      <c r="H32" s="37">
        <f>(J25+C17)-H29</f>
        <v>-1941.8000000000006</v>
      </c>
      <c r="I32" s="37">
        <f>(J25+C17)-I29</f>
        <v>-2618.700000000001</v>
      </c>
      <c r="J32" s="37">
        <f>(J25-C17)-J29</f>
        <v>-6232.700000000001</v>
      </c>
      <c r="K32" s="37">
        <f>(J25+C17)-K29</f>
        <v>-2846.200000000001</v>
      </c>
      <c r="L32" s="37">
        <f>(J25+C17)-L29</f>
        <v>-2408.700000000001</v>
      </c>
    </row>
    <row r="33" spans="2:12" ht="12.75">
      <c r="B33" s="30" t="s">
        <v>33</v>
      </c>
      <c r="C33" s="31">
        <f>C32/7716.17917647</f>
        <v>-0.2516530468760234</v>
      </c>
      <c r="D33" s="31">
        <f>D32/7716.17917647</f>
        <v>-0.3393778112340316</v>
      </c>
      <c r="E33" s="31">
        <f aca="true" t="shared" si="3" ref="E33:L33">E32/7716.17917647</f>
        <v>-0.39054303057003625</v>
      </c>
      <c r="F33" s="31">
        <f t="shared" si="3"/>
        <v>-0.3688613152840343</v>
      </c>
      <c r="G33" s="31">
        <f t="shared" si="3"/>
        <v>-0.3121622690340291</v>
      </c>
      <c r="H33" s="31">
        <f t="shared" si="3"/>
        <v>-0.2516530468760234</v>
      </c>
      <c r="I33" s="31">
        <f t="shared" si="3"/>
        <v>-0.3393778112340316</v>
      </c>
      <c r="J33" s="31">
        <f t="shared" si="3"/>
        <v>-0.807744332714075</v>
      </c>
      <c r="K33" s="31">
        <f t="shared" si="3"/>
        <v>-0.3688613152840343</v>
      </c>
      <c r="L33" s="31">
        <f t="shared" si="3"/>
        <v>-0.3121622690340291</v>
      </c>
    </row>
    <row r="34" spans="2:12" ht="12.75">
      <c r="B34" s="30" t="s">
        <v>34</v>
      </c>
      <c r="C34" s="37">
        <f>C33+C10</f>
        <v>57.74834695312398</v>
      </c>
      <c r="D34" s="37">
        <f>D33+C34</f>
        <v>57.40896914188995</v>
      </c>
      <c r="E34" s="37">
        <f>E33+D34</f>
        <v>57.01842611131991</v>
      </c>
      <c r="F34" s="37">
        <f>F33+E34</f>
        <v>56.649564796035875</v>
      </c>
      <c r="G34" s="37">
        <f>G33+F34</f>
        <v>56.33740252700185</v>
      </c>
      <c r="H34" s="37">
        <f>H33+G34</f>
        <v>56.08574948012583</v>
      </c>
      <c r="I34" s="37">
        <f>I33+H34</f>
        <v>55.7463716688918</v>
      </c>
      <c r="J34" s="37">
        <f>J33+I34</f>
        <v>54.938627336177724</v>
      </c>
      <c r="K34" s="37">
        <f>K33+J34</f>
        <v>54.56976602089369</v>
      </c>
      <c r="L34" s="37">
        <f>L33+K34</f>
        <v>54.25760375185966</v>
      </c>
    </row>
    <row r="35" spans="2:12" ht="12.75">
      <c r="B35" s="30" t="s">
        <v>35</v>
      </c>
      <c r="C35" s="31">
        <f>C34/C10^2*1000</f>
        <v>17.16657162696908</v>
      </c>
      <c r="D35" s="31">
        <f>D34/C10^2*1000</f>
        <v>17.06568642743459</v>
      </c>
      <c r="E35" s="33">
        <f>E34/C10^2*1000</f>
        <v>16.94959159076097</v>
      </c>
      <c r="F35" s="31">
        <f>F34/C10^2*1000</f>
        <v>16.83994197266227</v>
      </c>
      <c r="G35" s="31">
        <f>G34/C10^2*1000</f>
        <v>16.747147005648586</v>
      </c>
      <c r="H35" s="31">
        <f>H34/C10^2*1000</f>
        <v>16.672339322272837</v>
      </c>
      <c r="I35" s="31">
        <f>I34/C10^2*1000</f>
        <v>16.571454122738345</v>
      </c>
      <c r="J35" s="31">
        <f>J34/C10^2*1000</f>
        <v>16.331339874012404</v>
      </c>
      <c r="K35" s="31">
        <f>K34/C10^2*1000</f>
        <v>16.2216902559137</v>
      </c>
      <c r="L35" s="31">
        <f>L34/C10^2*1000</f>
        <v>16.12889528890002</v>
      </c>
    </row>
    <row r="78" spans="2:3" ht="12.75">
      <c r="B78" t="s">
        <v>46</v>
      </c>
      <c r="C78" t="s">
        <v>103</v>
      </c>
    </row>
    <row r="79" spans="2:3" ht="12.75">
      <c r="B79" t="s">
        <v>44</v>
      </c>
      <c r="C79" s="2" t="s">
        <v>97</v>
      </c>
    </row>
    <row r="80" spans="2:3" ht="12.75">
      <c r="B80" t="s">
        <v>45</v>
      </c>
      <c r="C80" s="2" t="s">
        <v>98</v>
      </c>
    </row>
    <row r="81" ht="12.75">
      <c r="C81" s="2" t="s">
        <v>99</v>
      </c>
    </row>
    <row r="82" ht="12.75">
      <c r="C82" s="2" t="s">
        <v>100</v>
      </c>
    </row>
    <row r="83" ht="12.75">
      <c r="C83" s="2" t="s">
        <v>102</v>
      </c>
    </row>
    <row r="84" ht="12.75">
      <c r="C84" s="2" t="s">
        <v>101</v>
      </c>
    </row>
  </sheetData>
  <sheetProtection/>
  <mergeCells count="9">
    <mergeCell ref="D2:G2"/>
    <mergeCell ref="M4:M6"/>
    <mergeCell ref="L4:L6"/>
    <mergeCell ref="K4:K6"/>
    <mergeCell ref="C4:E4"/>
    <mergeCell ref="B27:L27"/>
    <mergeCell ref="C14:E14"/>
    <mergeCell ref="H4:H6"/>
    <mergeCell ref="G4:G6"/>
  </mergeCells>
  <dataValidations count="3">
    <dataValidation type="list" allowBlank="1" showInputMessage="1" showErrorMessage="1" sqref="C22:J22">
      <formula1>$K$7:$K$18</formula1>
    </dataValidation>
    <dataValidation type="list" allowBlank="1" showInputMessage="1" showErrorMessage="1" sqref="C8">
      <formula1>$B$78:$B$80</formula1>
    </dataValidation>
    <dataValidation type="list" allowBlank="1" showInputMessage="1" showErrorMessage="1" sqref="C14:E14">
      <formula1>$C$78:$C$84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02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3" max="3" width="19.57421875" style="0" bestFit="1" customWidth="1"/>
    <col min="4" max="4" width="15.57421875" style="0" bestFit="1" customWidth="1"/>
    <col min="5" max="5" width="21.57421875" style="0" bestFit="1" customWidth="1"/>
    <col min="9" max="9" width="19.57421875" style="0" bestFit="1" customWidth="1"/>
    <col min="10" max="10" width="15.57421875" style="0" bestFit="1" customWidth="1"/>
    <col min="11" max="11" width="21.57421875" style="0" bestFit="1" customWidth="1"/>
    <col min="14" max="14" width="19.57421875" style="0" bestFit="1" customWidth="1"/>
    <col min="15" max="15" width="15.57421875" style="0" bestFit="1" customWidth="1"/>
    <col min="16" max="16" width="12.140625" style="0" bestFit="1" customWidth="1"/>
  </cols>
  <sheetData>
    <row r="1" spans="5:10" ht="12.75">
      <c r="E1" s="68" t="s">
        <v>60</v>
      </c>
      <c r="F1" s="68"/>
      <c r="G1" s="68"/>
      <c r="H1" s="68"/>
      <c r="I1" s="68"/>
      <c r="J1" s="68"/>
    </row>
    <row r="2" spans="5:10" ht="12.75">
      <c r="E2" s="68"/>
      <c r="F2" s="68"/>
      <c r="G2" s="68"/>
      <c r="H2" s="68"/>
      <c r="I2" s="68"/>
      <c r="J2" s="68"/>
    </row>
    <row r="3" ht="21.75" customHeight="1">
      <c r="E3">
        <f>VLOOKUP(C8,N6:O27,2,0)</f>
        <v>98</v>
      </c>
    </row>
    <row r="4" spans="2:16" ht="12.75">
      <c r="B4" t="s">
        <v>56</v>
      </c>
      <c r="H4" t="s">
        <v>20</v>
      </c>
      <c r="N4" s="70" t="s">
        <v>43</v>
      </c>
      <c r="O4" s="70"/>
      <c r="P4" s="4"/>
    </row>
    <row r="5" spans="2:16" ht="12.75">
      <c r="B5" s="3"/>
      <c r="C5" s="3" t="s">
        <v>36</v>
      </c>
      <c r="D5" s="3" t="s">
        <v>37</v>
      </c>
      <c r="E5" s="3" t="s">
        <v>38</v>
      </c>
      <c r="F5" s="3" t="s">
        <v>39</v>
      </c>
      <c r="H5" s="3"/>
      <c r="I5" s="3" t="s">
        <v>36</v>
      </c>
      <c r="J5" s="3" t="s">
        <v>37</v>
      </c>
      <c r="K5" s="3" t="s">
        <v>38</v>
      </c>
      <c r="L5" s="3" t="s">
        <v>39</v>
      </c>
      <c r="N5" s="31" t="s">
        <v>36</v>
      </c>
      <c r="O5" s="30" t="s">
        <v>37</v>
      </c>
      <c r="P5" s="30" t="s">
        <v>95</v>
      </c>
    </row>
    <row r="6" spans="2:16" ht="12.75">
      <c r="B6" s="29"/>
      <c r="C6" s="29"/>
      <c r="D6" s="29"/>
      <c r="E6" s="29"/>
      <c r="F6" s="29"/>
      <c r="H6" s="29"/>
      <c r="I6" s="29"/>
      <c r="J6" s="29"/>
      <c r="K6" s="29"/>
      <c r="L6" s="29"/>
      <c r="N6" s="30" t="s">
        <v>63</v>
      </c>
      <c r="O6" s="31">
        <v>112</v>
      </c>
      <c r="P6" s="31">
        <v>50</v>
      </c>
    </row>
    <row r="7" spans="2:16" ht="12.75">
      <c r="B7" s="31" t="s">
        <v>40</v>
      </c>
      <c r="C7" s="2"/>
      <c r="D7" s="2"/>
      <c r="E7" s="2"/>
      <c r="F7" s="31"/>
      <c r="H7" s="31" t="s">
        <v>40</v>
      </c>
      <c r="I7" s="2"/>
      <c r="J7" s="2"/>
      <c r="K7" s="2"/>
      <c r="L7" s="31"/>
      <c r="N7" s="30" t="s">
        <v>70</v>
      </c>
      <c r="O7" s="31">
        <v>252</v>
      </c>
      <c r="P7" s="31">
        <v>30</v>
      </c>
    </row>
    <row r="8" spans="2:16" ht="12.75">
      <c r="B8" s="31"/>
      <c r="C8" s="2" t="s">
        <v>81</v>
      </c>
      <c r="D8" s="2">
        <f>VLOOKUP(C8,N5:O27,2,0)</f>
        <v>98</v>
      </c>
      <c r="E8" s="2">
        <f>VLOOKUP(D8,O6:P27,2,0)</f>
        <v>50</v>
      </c>
      <c r="F8" s="31">
        <f>E8*D8/100</f>
        <v>49</v>
      </c>
      <c r="H8" s="31"/>
      <c r="I8" s="2" t="s">
        <v>88</v>
      </c>
      <c r="J8" s="2">
        <f>VLOOKUP(I8,N5:O27,2,0)</f>
        <v>160</v>
      </c>
      <c r="K8" s="2">
        <f>VLOOKUP(J8,O6:P27,2,0)</f>
        <v>40</v>
      </c>
      <c r="L8" s="31">
        <f>K8*J8/100</f>
        <v>64</v>
      </c>
      <c r="N8" s="30" t="s">
        <v>71</v>
      </c>
      <c r="O8" s="31">
        <v>171</v>
      </c>
      <c r="P8" s="31">
        <v>70</v>
      </c>
    </row>
    <row r="9" spans="2:16" ht="12.75">
      <c r="B9" s="31"/>
      <c r="C9" s="2" t="s">
        <v>87</v>
      </c>
      <c r="D9" s="2">
        <f>VLOOKUP(C9,N6:O28,2,0)</f>
        <v>50</v>
      </c>
      <c r="E9" s="2">
        <f>VLOOKUP(D9,O6:P27,2,0)</f>
        <v>100</v>
      </c>
      <c r="F9" s="31">
        <f aca="true" t="shared" si="0" ref="F9:F19">E9*D9/100</f>
        <v>50</v>
      </c>
      <c r="H9" s="31"/>
      <c r="I9" s="2" t="s">
        <v>94</v>
      </c>
      <c r="J9" s="2">
        <f>VLOOKUP(I9,N5:O27,2,0)</f>
        <v>235</v>
      </c>
      <c r="K9" s="2">
        <f>VLOOKUP(J9,O6:P27,2,0)</f>
        <v>20</v>
      </c>
      <c r="L9" s="31">
        <f aca="true" t="shared" si="1" ref="L9:L19">K9*J9/100</f>
        <v>47</v>
      </c>
      <c r="N9" s="30" t="s">
        <v>72</v>
      </c>
      <c r="O9" s="31">
        <v>255</v>
      </c>
      <c r="P9" s="31">
        <v>40</v>
      </c>
    </row>
    <row r="10" spans="2:16" ht="12.75">
      <c r="B10" s="31"/>
      <c r="C10" s="2" t="s">
        <v>87</v>
      </c>
      <c r="D10" s="2">
        <f>VLOOKUP(C10,N7:O29,2,0)</f>
        <v>50</v>
      </c>
      <c r="E10" s="2">
        <f>VLOOKUP(D10,O6:P27,2,0)</f>
        <v>100</v>
      </c>
      <c r="F10" s="31">
        <f t="shared" si="0"/>
        <v>50</v>
      </c>
      <c r="H10" s="31"/>
      <c r="I10" s="2" t="s">
        <v>71</v>
      </c>
      <c r="J10" s="2">
        <f>VLOOKUP(I10,N5:O27,2,0)</f>
        <v>171</v>
      </c>
      <c r="K10" s="2">
        <f>VLOOKUP(J10,O6:P27,2,0)</f>
        <v>70</v>
      </c>
      <c r="L10" s="31">
        <f t="shared" si="1"/>
        <v>119.7</v>
      </c>
      <c r="N10" s="30" t="s">
        <v>78</v>
      </c>
      <c r="O10" s="31">
        <v>256</v>
      </c>
      <c r="P10" s="31">
        <v>40</v>
      </c>
    </row>
    <row r="11" spans="2:16" ht="12.75">
      <c r="B11" s="31" t="s">
        <v>41</v>
      </c>
      <c r="C11" s="2" t="s">
        <v>81</v>
      </c>
      <c r="D11" s="2">
        <f>VLOOKUP(C11,N5:O27,2,0)</f>
        <v>98</v>
      </c>
      <c r="E11" s="2">
        <f>VLOOKUP(D11,O6:P27,2,0)</f>
        <v>50</v>
      </c>
      <c r="F11" s="31">
        <f t="shared" si="0"/>
        <v>49</v>
      </c>
      <c r="H11" s="31" t="s">
        <v>41</v>
      </c>
      <c r="I11" s="2" t="s">
        <v>80</v>
      </c>
      <c r="J11" s="2">
        <f>VLOOKUP(I11,N5:O27,2,0)</f>
        <v>400</v>
      </c>
      <c r="K11" s="2">
        <f>VLOOKUP(J11,O6:P27,2,0)</f>
        <v>15</v>
      </c>
      <c r="L11" s="31">
        <f t="shared" si="1"/>
        <v>60</v>
      </c>
      <c r="N11" s="30" t="s">
        <v>79</v>
      </c>
      <c r="O11" s="31">
        <v>200</v>
      </c>
      <c r="P11" s="31">
        <v>50</v>
      </c>
    </row>
    <row r="12" spans="2:16" ht="12.75">
      <c r="B12" s="31"/>
      <c r="C12" s="2" t="s">
        <v>81</v>
      </c>
      <c r="D12" s="2">
        <f>VLOOKUP(C12,N6:O28,2,0)</f>
        <v>98</v>
      </c>
      <c r="E12" s="2">
        <f>VLOOKUP(D12,O6:P27,2,0)</f>
        <v>50</v>
      </c>
      <c r="F12" s="31">
        <f t="shared" si="0"/>
        <v>49</v>
      </c>
      <c r="H12" s="31"/>
      <c r="I12" s="2" t="s">
        <v>81</v>
      </c>
      <c r="J12" s="2">
        <f>VLOOKUP(I12,N5:O27,2,0)</f>
        <v>98</v>
      </c>
      <c r="K12" s="2">
        <f>VLOOKUP(J12,O6:P27,2,0)</f>
        <v>50</v>
      </c>
      <c r="L12" s="31">
        <f t="shared" si="1"/>
        <v>49</v>
      </c>
      <c r="N12" s="30" t="s">
        <v>80</v>
      </c>
      <c r="O12" s="31">
        <v>400</v>
      </c>
      <c r="P12" s="31">
        <v>15</v>
      </c>
    </row>
    <row r="13" spans="2:16" ht="12.75">
      <c r="B13" s="31"/>
      <c r="C13" s="2" t="s">
        <v>91</v>
      </c>
      <c r="D13" s="2">
        <f>VLOOKUP(C13,N5:O27,2,0)</f>
        <v>200</v>
      </c>
      <c r="E13" s="2">
        <f>VLOOKUP(D13,O6:P27,2,0)</f>
        <v>50</v>
      </c>
      <c r="F13" s="31">
        <f t="shared" si="0"/>
        <v>100</v>
      </c>
      <c r="H13" s="31"/>
      <c r="I13" s="2" t="s">
        <v>83</v>
      </c>
      <c r="J13" s="2">
        <f>VLOOKUP(I13,N5:O27,2,0)</f>
        <v>85</v>
      </c>
      <c r="K13" s="2">
        <f>VLOOKUP(J13,O6:P27,2,0)</f>
        <v>90</v>
      </c>
      <c r="L13" s="31">
        <f t="shared" si="1"/>
        <v>76.5</v>
      </c>
      <c r="N13" s="30" t="s">
        <v>81</v>
      </c>
      <c r="O13" s="31">
        <v>98</v>
      </c>
      <c r="P13" s="31">
        <v>50</v>
      </c>
    </row>
    <row r="14" spans="2:16" ht="12.75">
      <c r="B14" s="31"/>
      <c r="C14" s="2" t="s">
        <v>81</v>
      </c>
      <c r="D14" s="2">
        <f>VLOOKUP(C14,N5:O27,2,0)</f>
        <v>98</v>
      </c>
      <c r="E14" s="2">
        <f>VLOOKUP(D14,O6:P27,2,0)</f>
        <v>50</v>
      </c>
      <c r="F14" s="31">
        <f t="shared" si="0"/>
        <v>49</v>
      </c>
      <c r="H14" s="31"/>
      <c r="I14" s="2" t="s">
        <v>83</v>
      </c>
      <c r="J14" s="2">
        <f>VLOOKUP(I14,N5:O27,2,0)</f>
        <v>85</v>
      </c>
      <c r="K14" s="2">
        <f>VLOOKUP(J14,O6:P27,2,0)</f>
        <v>90</v>
      </c>
      <c r="L14" s="31">
        <f t="shared" si="1"/>
        <v>76.5</v>
      </c>
      <c r="N14" s="30" t="s">
        <v>82</v>
      </c>
      <c r="O14" s="31">
        <v>360</v>
      </c>
      <c r="P14" s="31">
        <v>20</v>
      </c>
    </row>
    <row r="15" spans="2:16" ht="12.75">
      <c r="B15" s="31" t="s">
        <v>42</v>
      </c>
      <c r="C15" s="2" t="s">
        <v>80</v>
      </c>
      <c r="D15" s="2">
        <f>VLOOKUP(C15,N9:O31,2,0)</f>
        <v>400</v>
      </c>
      <c r="E15" s="2">
        <f>VLOOKUP(D15,O6:P27,2,0)</f>
        <v>15</v>
      </c>
      <c r="F15" s="31">
        <f t="shared" si="0"/>
        <v>60</v>
      </c>
      <c r="H15" s="31" t="s">
        <v>42</v>
      </c>
      <c r="I15" s="2" t="s">
        <v>80</v>
      </c>
      <c r="J15" s="2">
        <f>VLOOKUP(I15,N5:O27,2,0)</f>
        <v>400</v>
      </c>
      <c r="K15" s="2">
        <f>VLOOKUP(J15,O6:P27,2,0)</f>
        <v>15</v>
      </c>
      <c r="L15" s="31">
        <f t="shared" si="1"/>
        <v>60</v>
      </c>
      <c r="N15" s="30" t="s">
        <v>83</v>
      </c>
      <c r="O15" s="31">
        <v>85</v>
      </c>
      <c r="P15" s="31">
        <v>90</v>
      </c>
    </row>
    <row r="16" spans="2:16" ht="12.75">
      <c r="B16" s="31"/>
      <c r="C16" s="2" t="s">
        <v>71</v>
      </c>
      <c r="D16" s="2">
        <f>VLOOKUP(C16,N5:O27,2,0)</f>
        <v>171</v>
      </c>
      <c r="E16" s="2">
        <f>VLOOKUP(D16,O6:P27,2,0)</f>
        <v>70</v>
      </c>
      <c r="F16" s="31">
        <f t="shared" si="0"/>
        <v>119.7</v>
      </c>
      <c r="H16" s="31"/>
      <c r="I16" s="2" t="s">
        <v>71</v>
      </c>
      <c r="J16" s="2">
        <f>VLOOKUP(I16,N5:O27,2,0)</f>
        <v>171</v>
      </c>
      <c r="K16" s="2">
        <f>VLOOKUP(J16,O6:P27,2,0)</f>
        <v>70</v>
      </c>
      <c r="L16" s="31">
        <f t="shared" si="1"/>
        <v>119.7</v>
      </c>
      <c r="N16" s="30" t="s">
        <v>84</v>
      </c>
      <c r="O16" s="31">
        <v>19</v>
      </c>
      <c r="P16" s="31">
        <v>80</v>
      </c>
    </row>
    <row r="17" spans="2:16" ht="12.75">
      <c r="B17" s="31"/>
      <c r="C17" s="2" t="s">
        <v>72</v>
      </c>
      <c r="D17" s="2">
        <f>VLOOKUP(C17,N5:O27,2,0)</f>
        <v>255</v>
      </c>
      <c r="E17" s="2">
        <f>VLOOKUP(D17,O6:P27,2,0)</f>
        <v>40</v>
      </c>
      <c r="F17" s="31">
        <f t="shared" si="0"/>
        <v>102</v>
      </c>
      <c r="H17" s="31"/>
      <c r="I17" s="2" t="s">
        <v>72</v>
      </c>
      <c r="J17" s="2">
        <f>VLOOKUP(I17,N5:O27,2,0)</f>
        <v>255</v>
      </c>
      <c r="K17" s="2">
        <f>VLOOKUP(J17,O6:P27,2,0)</f>
        <v>40</v>
      </c>
      <c r="L17" s="31">
        <f t="shared" si="1"/>
        <v>102</v>
      </c>
      <c r="N17" s="30" t="s">
        <v>85</v>
      </c>
      <c r="O17" s="31">
        <v>136</v>
      </c>
      <c r="P17" s="31">
        <v>70</v>
      </c>
    </row>
    <row r="18" spans="2:16" ht="12.75">
      <c r="B18" s="31"/>
      <c r="C18" s="2" t="s">
        <v>63</v>
      </c>
      <c r="D18" s="2">
        <f>VLOOKUP(C18,N5:O27,2,0)</f>
        <v>112</v>
      </c>
      <c r="E18" s="2">
        <f>VLOOKUP(D18,O6:P27,2,0)</f>
        <v>50</v>
      </c>
      <c r="F18" s="31">
        <f t="shared" si="0"/>
        <v>56</v>
      </c>
      <c r="H18" s="31"/>
      <c r="I18" s="2" t="s">
        <v>63</v>
      </c>
      <c r="J18" s="2">
        <f>VLOOKUP(I18,N6:O28,2,0)</f>
        <v>112</v>
      </c>
      <c r="K18" s="2">
        <f>VLOOKUP(J18,O6:P27,2,0)</f>
        <v>50</v>
      </c>
      <c r="L18" s="31">
        <f t="shared" si="1"/>
        <v>56</v>
      </c>
      <c r="N18" s="30" t="s">
        <v>86</v>
      </c>
      <c r="O18" s="31">
        <v>101</v>
      </c>
      <c r="P18" s="31">
        <v>70</v>
      </c>
    </row>
    <row r="19" spans="2:16" ht="12.75">
      <c r="B19" s="31"/>
      <c r="C19" s="2" t="s">
        <v>81</v>
      </c>
      <c r="D19" s="2">
        <f>VLOOKUP(C19,N5:O27,2,0)</f>
        <v>98</v>
      </c>
      <c r="E19" s="2">
        <f>VLOOKUP(D19,O6:P27,2,0)</f>
        <v>50</v>
      </c>
      <c r="F19" s="31">
        <f t="shared" si="0"/>
        <v>49</v>
      </c>
      <c r="H19" s="31"/>
      <c r="I19" s="2" t="s">
        <v>81</v>
      </c>
      <c r="J19" s="2">
        <f>VLOOKUP(I19,N7:O29,2,0)</f>
        <v>98</v>
      </c>
      <c r="K19" s="2">
        <f>VLOOKUP(J19,O6:P27,2,0)</f>
        <v>50</v>
      </c>
      <c r="L19" s="31">
        <f t="shared" si="1"/>
        <v>49</v>
      </c>
      <c r="N19" s="30" t="s">
        <v>87</v>
      </c>
      <c r="O19" s="31">
        <v>50</v>
      </c>
      <c r="P19" s="31">
        <v>100</v>
      </c>
    </row>
    <row r="20" spans="2:16" ht="12.75">
      <c r="B20" s="44"/>
      <c r="C20" s="69" t="s">
        <v>58</v>
      </c>
      <c r="D20" s="69"/>
      <c r="E20" s="69"/>
      <c r="F20" s="31">
        <f>SUM(F8:F19)</f>
        <v>782.7</v>
      </c>
      <c r="H20" s="44"/>
      <c r="I20" s="69" t="s">
        <v>58</v>
      </c>
      <c r="J20" s="69"/>
      <c r="K20" s="69"/>
      <c r="L20" s="31">
        <f>SUM(L8:L19)</f>
        <v>879.4000000000001</v>
      </c>
      <c r="N20" s="30" t="s">
        <v>88</v>
      </c>
      <c r="O20" s="31">
        <v>160</v>
      </c>
      <c r="P20" s="31">
        <v>40</v>
      </c>
    </row>
    <row r="21" spans="3:16" ht="12.75">
      <c r="C21" s="31"/>
      <c r="D21" s="67" t="s">
        <v>57</v>
      </c>
      <c r="E21" s="67"/>
      <c r="F21" s="31">
        <f>SUM(F20*7)</f>
        <v>5478.900000000001</v>
      </c>
      <c r="I21" s="31"/>
      <c r="J21" s="31"/>
      <c r="K21" s="31" t="s">
        <v>59</v>
      </c>
      <c r="L21" s="31">
        <f>SUM(L20*7)</f>
        <v>6155.800000000001</v>
      </c>
      <c r="N21" s="30" t="s">
        <v>89</v>
      </c>
      <c r="O21" s="31">
        <v>405</v>
      </c>
      <c r="P21" s="31">
        <v>15</v>
      </c>
    </row>
    <row r="22" spans="14:16" ht="12.75">
      <c r="N22" s="30" t="s">
        <v>90</v>
      </c>
      <c r="O22" s="31">
        <v>225</v>
      </c>
      <c r="P22" s="31">
        <v>40</v>
      </c>
    </row>
    <row r="23" spans="2:16" ht="12.75">
      <c r="B23" t="s">
        <v>21</v>
      </c>
      <c r="H23" t="s">
        <v>22</v>
      </c>
      <c r="N23" s="30" t="s">
        <v>91</v>
      </c>
      <c r="O23" s="31">
        <v>200</v>
      </c>
      <c r="P23" s="31">
        <v>50</v>
      </c>
    </row>
    <row r="24" spans="2:16" ht="12.75">
      <c r="B24" s="3"/>
      <c r="C24" s="3" t="s">
        <v>36</v>
      </c>
      <c r="D24" s="3" t="s">
        <v>37</v>
      </c>
      <c r="E24" s="3" t="s">
        <v>38</v>
      </c>
      <c r="F24" s="3" t="s">
        <v>39</v>
      </c>
      <c r="H24" s="3"/>
      <c r="I24" s="3" t="s">
        <v>36</v>
      </c>
      <c r="J24" s="3" t="s">
        <v>37</v>
      </c>
      <c r="K24" s="3" t="s">
        <v>38</v>
      </c>
      <c r="L24" s="3" t="s">
        <v>39</v>
      </c>
      <c r="N24" s="30" t="s">
        <v>92</v>
      </c>
      <c r="O24" s="31">
        <v>240</v>
      </c>
      <c r="P24" s="31">
        <v>50</v>
      </c>
    </row>
    <row r="25" spans="2:16" ht="12.75">
      <c r="B25" s="29"/>
      <c r="C25" s="29"/>
      <c r="D25" s="29"/>
      <c r="E25" s="29"/>
      <c r="F25" s="29"/>
      <c r="H25" s="29"/>
      <c r="I25" s="29"/>
      <c r="J25" s="29"/>
      <c r="K25" s="29"/>
      <c r="L25" s="29"/>
      <c r="N25" s="30" t="s">
        <v>93</v>
      </c>
      <c r="O25" s="31">
        <v>150</v>
      </c>
      <c r="P25" s="31">
        <v>70</v>
      </c>
    </row>
    <row r="26" spans="2:16" ht="12.75">
      <c r="B26" s="31" t="s">
        <v>40</v>
      </c>
      <c r="C26" s="2"/>
      <c r="D26" s="2"/>
      <c r="E26" s="2"/>
      <c r="F26" s="31"/>
      <c r="H26" s="31" t="s">
        <v>40</v>
      </c>
      <c r="I26" s="2"/>
      <c r="J26" s="2"/>
      <c r="K26" s="2"/>
      <c r="L26" s="31"/>
      <c r="N26" s="30" t="s">
        <v>96</v>
      </c>
      <c r="O26" s="31">
        <v>160</v>
      </c>
      <c r="P26" s="31">
        <v>40</v>
      </c>
    </row>
    <row r="27" spans="2:16" ht="12.75">
      <c r="B27" s="31"/>
      <c r="C27" s="2" t="s">
        <v>88</v>
      </c>
      <c r="D27" s="2">
        <f aca="true" t="shared" si="2" ref="D27:D32">VLOOKUP(C27,N5:O27,2,0)</f>
        <v>160</v>
      </c>
      <c r="E27" s="2">
        <f>VLOOKUP(D27,O6:P27,2,0)</f>
        <v>40</v>
      </c>
      <c r="F27" s="31">
        <f>E27*D27/100</f>
        <v>64</v>
      </c>
      <c r="H27" s="31"/>
      <c r="I27" s="2" t="s">
        <v>78</v>
      </c>
      <c r="J27" s="2">
        <f aca="true" t="shared" si="3" ref="J27:J32">VLOOKUP(I27,N6:O28,2,0)</f>
        <v>256</v>
      </c>
      <c r="K27" s="2">
        <f>VLOOKUP(J27,O6:P27,2,0)</f>
        <v>40</v>
      </c>
      <c r="L27" s="31">
        <f aca="true" t="shared" si="4" ref="L27:L38">K27*J27/100</f>
        <v>102.4</v>
      </c>
      <c r="N27" s="30" t="s">
        <v>94</v>
      </c>
      <c r="O27" s="31">
        <v>235</v>
      </c>
      <c r="P27" s="31">
        <v>20</v>
      </c>
    </row>
    <row r="28" spans="2:12" ht="12.75">
      <c r="B28" s="31"/>
      <c r="C28" s="2" t="s">
        <v>63</v>
      </c>
      <c r="D28" s="2">
        <f t="shared" si="2"/>
        <v>112</v>
      </c>
      <c r="E28" s="2">
        <f>VLOOKUP(D28,O6:P27,2,0)</f>
        <v>50</v>
      </c>
      <c r="F28" s="31">
        <f aca="true" t="shared" si="5" ref="F28:F38">E28*D28/100</f>
        <v>56</v>
      </c>
      <c r="H28" s="31"/>
      <c r="I28" s="2" t="s">
        <v>84</v>
      </c>
      <c r="J28" s="2">
        <f t="shared" si="3"/>
        <v>19</v>
      </c>
      <c r="K28" s="2">
        <f>VLOOKUP(J28,O6:P27,2,0)</f>
        <v>80</v>
      </c>
      <c r="L28" s="31">
        <f t="shared" si="4"/>
        <v>15.2</v>
      </c>
    </row>
    <row r="29" spans="2:12" ht="12.75">
      <c r="B29" s="31"/>
      <c r="C29" s="2" t="s">
        <v>72</v>
      </c>
      <c r="D29" s="2">
        <f t="shared" si="2"/>
        <v>255</v>
      </c>
      <c r="E29" s="2">
        <f>VLOOKUP(D29,O6:P27,2,0)</f>
        <v>40</v>
      </c>
      <c r="F29" s="31">
        <f t="shared" si="5"/>
        <v>102</v>
      </c>
      <c r="H29" s="31"/>
      <c r="I29" s="2" t="s">
        <v>71</v>
      </c>
      <c r="J29" s="2">
        <f t="shared" si="3"/>
        <v>171</v>
      </c>
      <c r="K29" s="2">
        <f>VLOOKUP(J29,O6:P27,2,0)</f>
        <v>70</v>
      </c>
      <c r="L29" s="31">
        <f t="shared" si="4"/>
        <v>119.7</v>
      </c>
    </row>
    <row r="30" spans="2:12" ht="12.75">
      <c r="B30" s="31" t="s">
        <v>41</v>
      </c>
      <c r="C30" s="2" t="s">
        <v>80</v>
      </c>
      <c r="D30" s="2">
        <f t="shared" si="2"/>
        <v>400</v>
      </c>
      <c r="E30" s="2">
        <f>VLOOKUP(D30,O6:P27,2,0)</f>
        <v>15</v>
      </c>
      <c r="F30" s="31">
        <f t="shared" si="5"/>
        <v>60</v>
      </c>
      <c r="H30" s="31" t="s">
        <v>41</v>
      </c>
      <c r="I30" s="2" t="s">
        <v>80</v>
      </c>
      <c r="J30" s="2">
        <f t="shared" si="3"/>
        <v>400</v>
      </c>
      <c r="K30" s="2">
        <f>VLOOKUP(J30,O6:P27,2,0)</f>
        <v>15</v>
      </c>
      <c r="L30" s="31">
        <f t="shared" si="4"/>
        <v>60</v>
      </c>
    </row>
    <row r="31" spans="2:12" ht="12.75">
      <c r="B31" s="31"/>
      <c r="C31" s="2" t="s">
        <v>81</v>
      </c>
      <c r="D31" s="2">
        <f t="shared" si="2"/>
        <v>98</v>
      </c>
      <c r="E31" s="2">
        <f>VLOOKUP(D31,O6:P27,2,0)</f>
        <v>50</v>
      </c>
      <c r="F31" s="31">
        <f t="shared" si="5"/>
        <v>49</v>
      </c>
      <c r="H31" s="31"/>
      <c r="I31" s="2" t="s">
        <v>81</v>
      </c>
      <c r="J31" s="2">
        <f t="shared" si="3"/>
        <v>98</v>
      </c>
      <c r="K31" s="2">
        <f>VLOOKUP(J31,O6:P27,2,0)</f>
        <v>50</v>
      </c>
      <c r="L31" s="31">
        <f t="shared" si="4"/>
        <v>49</v>
      </c>
    </row>
    <row r="32" spans="2:12" ht="12.75">
      <c r="B32" s="31"/>
      <c r="C32" s="2" t="s">
        <v>86</v>
      </c>
      <c r="D32" s="2">
        <f t="shared" si="2"/>
        <v>101</v>
      </c>
      <c r="E32" s="2">
        <f>VLOOKUP(D32,O6:P27,2,0)</f>
        <v>70</v>
      </c>
      <c r="F32" s="31">
        <f t="shared" si="5"/>
        <v>70.7</v>
      </c>
      <c r="H32" s="31"/>
      <c r="I32" s="2" t="s">
        <v>83</v>
      </c>
      <c r="J32" s="2">
        <f t="shared" si="3"/>
        <v>85</v>
      </c>
      <c r="K32" s="2">
        <f>VLOOKUP(J32,O6:P27,2,0)</f>
        <v>90</v>
      </c>
      <c r="L32" s="31">
        <f t="shared" si="4"/>
        <v>76.5</v>
      </c>
    </row>
    <row r="33" spans="2:12" ht="12.75">
      <c r="B33" s="31"/>
      <c r="C33" s="2" t="s">
        <v>78</v>
      </c>
      <c r="D33" s="2">
        <f>VLOOKUP(C33,N5:O27,2,0)</f>
        <v>256</v>
      </c>
      <c r="E33" s="2">
        <f>VLOOKUP(D33,O6:P27,2,0)</f>
        <v>40</v>
      </c>
      <c r="F33" s="31">
        <f t="shared" si="5"/>
        <v>102.4</v>
      </c>
      <c r="H33" s="31"/>
      <c r="I33" s="2" t="s">
        <v>78</v>
      </c>
      <c r="J33" s="2">
        <f>VLOOKUP(I33,N6:O28,2,0)</f>
        <v>256</v>
      </c>
      <c r="K33" s="2">
        <f>VLOOKUP(J33,O6:P27,2,0)</f>
        <v>40</v>
      </c>
      <c r="L33" s="31">
        <f t="shared" si="4"/>
        <v>102.4</v>
      </c>
    </row>
    <row r="34" spans="2:12" ht="12.75">
      <c r="B34" s="31" t="s">
        <v>42</v>
      </c>
      <c r="C34" s="2" t="s">
        <v>80</v>
      </c>
      <c r="D34" s="2">
        <f>VLOOKUP(C34,N6:O28,2,0)</f>
        <v>400</v>
      </c>
      <c r="E34" s="2">
        <f>VLOOKUP(D34,O6:P27,2,0)</f>
        <v>15</v>
      </c>
      <c r="F34" s="31">
        <f t="shared" si="5"/>
        <v>60</v>
      </c>
      <c r="H34" s="31" t="s">
        <v>42</v>
      </c>
      <c r="I34" s="2" t="s">
        <v>80</v>
      </c>
      <c r="J34" s="2">
        <f>VLOOKUP(I34,N7:O29,2,0)</f>
        <v>400</v>
      </c>
      <c r="K34" s="2">
        <f>VLOOKUP(J34,O6:P27,2,0)</f>
        <v>15</v>
      </c>
      <c r="L34" s="31">
        <f t="shared" si="4"/>
        <v>60</v>
      </c>
    </row>
    <row r="35" spans="2:12" ht="12.75">
      <c r="B35" s="31"/>
      <c r="C35" s="2" t="s">
        <v>71</v>
      </c>
      <c r="D35" s="2">
        <f>VLOOKUP(C35,N7:O29,2,0)</f>
        <v>171</v>
      </c>
      <c r="E35" s="2">
        <f>VLOOKUP(D35,O6:P27,2,0)</f>
        <v>70</v>
      </c>
      <c r="F35" s="31">
        <f t="shared" si="5"/>
        <v>119.7</v>
      </c>
      <c r="H35" s="31"/>
      <c r="I35" s="2" t="s">
        <v>71</v>
      </c>
      <c r="J35" s="2">
        <f>VLOOKUP(I35,N8:O30,2,0)</f>
        <v>171</v>
      </c>
      <c r="K35" s="2">
        <f>VLOOKUP(J35,O6:P27,2,0)</f>
        <v>70</v>
      </c>
      <c r="L35" s="31">
        <f t="shared" si="4"/>
        <v>119.7</v>
      </c>
    </row>
    <row r="36" spans="2:12" ht="12.75">
      <c r="B36" s="31"/>
      <c r="C36" s="2" t="s">
        <v>72</v>
      </c>
      <c r="D36" s="2">
        <f>VLOOKUP(C36,N8:O30,2,0)</f>
        <v>255</v>
      </c>
      <c r="E36" s="2">
        <f>VLOOKUP(D36,O6:P27,2,0)</f>
        <v>40</v>
      </c>
      <c r="F36" s="31">
        <f t="shared" si="5"/>
        <v>102</v>
      </c>
      <c r="H36" s="31"/>
      <c r="I36" s="2" t="s">
        <v>72</v>
      </c>
      <c r="J36" s="2">
        <f>VLOOKUP(I36,N9:O31,2,0)</f>
        <v>255</v>
      </c>
      <c r="K36" s="2">
        <f>VLOOKUP(J36,O6:P27,2,0)</f>
        <v>40</v>
      </c>
      <c r="L36" s="31">
        <f t="shared" si="4"/>
        <v>102</v>
      </c>
    </row>
    <row r="37" spans="2:12" ht="12.75">
      <c r="B37" s="31"/>
      <c r="C37" s="2" t="s">
        <v>79</v>
      </c>
      <c r="D37" s="2">
        <f>VLOOKUP(C37,N5:O27,2,0)</f>
        <v>200</v>
      </c>
      <c r="E37" s="2">
        <f>VLOOKUP(D37,O6:P27,2,0)</f>
        <v>50</v>
      </c>
      <c r="F37" s="31">
        <f t="shared" si="5"/>
        <v>100</v>
      </c>
      <c r="H37" s="31"/>
      <c r="I37" s="2" t="s">
        <v>63</v>
      </c>
      <c r="J37" s="2">
        <f>VLOOKUP(I37,N6:O28,2,0)</f>
        <v>112</v>
      </c>
      <c r="K37" s="2">
        <f>VLOOKUP(J37,O6:P27,2,0)</f>
        <v>50</v>
      </c>
      <c r="L37" s="31">
        <f t="shared" si="4"/>
        <v>56</v>
      </c>
    </row>
    <row r="38" spans="2:12" ht="12.75">
      <c r="B38" s="31"/>
      <c r="C38" s="2" t="s">
        <v>87</v>
      </c>
      <c r="D38" s="2">
        <f>VLOOKUP(C38,N10:O32,2,0)</f>
        <v>50</v>
      </c>
      <c r="E38" s="2">
        <f>VLOOKUP(D38,O6:P27,2,0)</f>
        <v>100</v>
      </c>
      <c r="F38" s="31">
        <f t="shared" si="5"/>
        <v>50</v>
      </c>
      <c r="H38" s="31"/>
      <c r="I38" s="2" t="s">
        <v>81</v>
      </c>
      <c r="J38" s="2">
        <f>VLOOKUP(I38,N11:O33,2,0)</f>
        <v>98</v>
      </c>
      <c r="K38" s="2">
        <f>VLOOKUP(J38,O6:P27,2,0)</f>
        <v>50</v>
      </c>
      <c r="L38" s="31">
        <f t="shared" si="4"/>
        <v>49</v>
      </c>
    </row>
    <row r="39" spans="2:12" ht="12.75">
      <c r="B39" s="44"/>
      <c r="C39" s="69" t="s">
        <v>58</v>
      </c>
      <c r="D39" s="69"/>
      <c r="E39" s="69"/>
      <c r="F39" s="31">
        <f>SUM(F27:F38)</f>
        <v>935.8000000000001</v>
      </c>
      <c r="H39" s="44"/>
      <c r="I39" s="69" t="s">
        <v>58</v>
      </c>
      <c r="J39" s="69"/>
      <c r="K39" s="69"/>
      <c r="L39" s="31">
        <f>SUM(L26:L38)</f>
        <v>911.9000000000001</v>
      </c>
    </row>
    <row r="40" spans="3:12" ht="12.75">
      <c r="C40" s="31"/>
      <c r="D40" s="31"/>
      <c r="E40" s="31" t="s">
        <v>59</v>
      </c>
      <c r="F40" s="31">
        <f>F39*7</f>
        <v>6550.6</v>
      </c>
      <c r="I40" s="31"/>
      <c r="J40" s="31"/>
      <c r="K40" s="31" t="s">
        <v>59</v>
      </c>
      <c r="L40" s="31">
        <f>L39*7</f>
        <v>6383.300000000001</v>
      </c>
    </row>
    <row r="41" spans="3:12" ht="12.75">
      <c r="C41" s="7"/>
      <c r="D41" s="7"/>
      <c r="E41" s="7"/>
      <c r="F41" s="7"/>
      <c r="I41" s="7"/>
      <c r="J41" s="7"/>
      <c r="K41" s="7"/>
      <c r="L41" s="7"/>
    </row>
    <row r="42" spans="3:12" ht="12.75">
      <c r="C42" s="7"/>
      <c r="D42" s="7"/>
      <c r="E42" s="7"/>
      <c r="F42" s="7"/>
      <c r="I42" s="7"/>
      <c r="J42" s="7"/>
      <c r="K42" s="7"/>
      <c r="L42" s="7"/>
    </row>
    <row r="43" spans="3:12" ht="12.75">
      <c r="C43" s="6"/>
      <c r="D43" s="6"/>
      <c r="E43" s="6"/>
      <c r="F43" s="6"/>
      <c r="I43" s="6"/>
      <c r="J43" s="6"/>
      <c r="K43" s="6"/>
      <c r="L43" s="6"/>
    </row>
    <row r="44" ht="12.75">
      <c r="B44" t="s">
        <v>23</v>
      </c>
    </row>
    <row r="45" spans="2:6" ht="12.75">
      <c r="B45" s="3"/>
      <c r="C45" s="3" t="s">
        <v>36</v>
      </c>
      <c r="D45" s="3" t="s">
        <v>37</v>
      </c>
      <c r="E45" s="3" t="s">
        <v>38</v>
      </c>
      <c r="F45" s="3" t="s">
        <v>39</v>
      </c>
    </row>
    <row r="46" spans="2:6" ht="12.75">
      <c r="B46" s="29"/>
      <c r="C46" s="29"/>
      <c r="D46" s="29"/>
      <c r="E46" s="29"/>
      <c r="F46" s="29"/>
    </row>
    <row r="47" spans="2:6" ht="12.75">
      <c r="B47" s="31" t="s">
        <v>40</v>
      </c>
      <c r="C47" s="2"/>
      <c r="D47" s="2"/>
      <c r="E47" s="2"/>
      <c r="F47" s="31"/>
    </row>
    <row r="48" spans="2:6" ht="12.75">
      <c r="B48" s="31"/>
      <c r="C48" s="2" t="s">
        <v>63</v>
      </c>
      <c r="D48" s="2">
        <f aca="true" t="shared" si="6" ref="D48:D53">VLOOKUP(C48,N6:O28,2,0)</f>
        <v>112</v>
      </c>
      <c r="E48" s="2">
        <f>VLOOKUP(D48,O6:P27,2,0)</f>
        <v>50</v>
      </c>
      <c r="F48" s="31">
        <f aca="true" t="shared" si="7" ref="F48:F59">E48*D48/100</f>
        <v>56</v>
      </c>
    </row>
    <row r="49" spans="2:6" ht="12.75">
      <c r="B49" s="31"/>
      <c r="C49" s="2" t="s">
        <v>70</v>
      </c>
      <c r="D49" s="2">
        <f>VLOOKUP(C49,N6:O27,2,0)</f>
        <v>252</v>
      </c>
      <c r="E49" s="2">
        <f>VLOOKUP(D49,O6:P27,2,0)</f>
        <v>30</v>
      </c>
      <c r="F49" s="31">
        <f t="shared" si="7"/>
        <v>75.6</v>
      </c>
    </row>
    <row r="50" spans="2:6" ht="12.75">
      <c r="B50" s="31"/>
      <c r="C50" s="2" t="s">
        <v>81</v>
      </c>
      <c r="D50" s="2">
        <f t="shared" si="6"/>
        <v>98</v>
      </c>
      <c r="E50" s="2">
        <f>VLOOKUP(D50,O6:P27,2,0)</f>
        <v>50</v>
      </c>
      <c r="F50" s="31">
        <f t="shared" si="7"/>
        <v>49</v>
      </c>
    </row>
    <row r="51" spans="2:6" ht="12.75">
      <c r="B51" s="31" t="s">
        <v>41</v>
      </c>
      <c r="C51" s="2" t="s">
        <v>80</v>
      </c>
      <c r="D51" s="2">
        <f t="shared" si="6"/>
        <v>400</v>
      </c>
      <c r="E51" s="2">
        <f>VLOOKUP(D51,O6:P27,2,0)</f>
        <v>15</v>
      </c>
      <c r="F51" s="31">
        <f t="shared" si="7"/>
        <v>60</v>
      </c>
    </row>
    <row r="52" spans="2:6" ht="12.75">
      <c r="B52" s="31"/>
      <c r="C52" s="2" t="s">
        <v>81</v>
      </c>
      <c r="D52" s="2">
        <f t="shared" si="6"/>
        <v>98</v>
      </c>
      <c r="E52" s="2">
        <f>VLOOKUP(D52,O6:P27,2,0)</f>
        <v>50</v>
      </c>
      <c r="F52" s="31">
        <f t="shared" si="7"/>
        <v>49</v>
      </c>
    </row>
    <row r="53" spans="2:6" ht="12.75">
      <c r="B53" s="31"/>
      <c r="C53" s="2" t="s">
        <v>86</v>
      </c>
      <c r="D53" s="2">
        <f t="shared" si="6"/>
        <v>101</v>
      </c>
      <c r="E53" s="2">
        <f>VLOOKUP(D53,O6:P27,2,0)</f>
        <v>70</v>
      </c>
      <c r="F53" s="31">
        <f t="shared" si="7"/>
        <v>70.7</v>
      </c>
    </row>
    <row r="54" spans="2:6" ht="12.75">
      <c r="B54" s="31"/>
      <c r="C54" s="2" t="s">
        <v>78</v>
      </c>
      <c r="D54" s="2">
        <f>VLOOKUP(C54,N6:O28,2,0)</f>
        <v>256</v>
      </c>
      <c r="E54" s="2">
        <f>VLOOKUP(D54,O6:P27,2,0)</f>
        <v>40</v>
      </c>
      <c r="F54" s="31">
        <f t="shared" si="7"/>
        <v>102.4</v>
      </c>
    </row>
    <row r="55" spans="2:6" ht="12.75">
      <c r="B55" s="31" t="s">
        <v>42</v>
      </c>
      <c r="C55" s="2" t="s">
        <v>80</v>
      </c>
      <c r="D55" s="2">
        <f>VLOOKUP(C55,N7:O29,2,0)</f>
        <v>400</v>
      </c>
      <c r="E55" s="2">
        <f>VLOOKUP(D55,O6:P27,2,0)</f>
        <v>15</v>
      </c>
      <c r="F55" s="31">
        <f t="shared" si="7"/>
        <v>60</v>
      </c>
    </row>
    <row r="56" spans="2:6" ht="12.75">
      <c r="B56" s="31"/>
      <c r="C56" s="2" t="s">
        <v>71</v>
      </c>
      <c r="D56" s="2">
        <f>VLOOKUP(C56,N8:O30,2,0)</f>
        <v>171</v>
      </c>
      <c r="E56" s="2">
        <f>VLOOKUP(D56,O6:P27,2,0)</f>
        <v>70</v>
      </c>
      <c r="F56" s="31">
        <f t="shared" si="7"/>
        <v>119.7</v>
      </c>
    </row>
    <row r="57" spans="2:6" ht="12.75">
      <c r="B57" s="31"/>
      <c r="C57" s="2" t="s">
        <v>72</v>
      </c>
      <c r="D57" s="2">
        <f>VLOOKUP(C57,N9:O31,2,0)</f>
        <v>255</v>
      </c>
      <c r="E57" s="2">
        <f>VLOOKUP(D57,O6:P27,2,0)</f>
        <v>40</v>
      </c>
      <c r="F57" s="31">
        <f t="shared" si="7"/>
        <v>102</v>
      </c>
    </row>
    <row r="58" spans="2:6" ht="12.75">
      <c r="B58" s="31"/>
      <c r="C58" s="2" t="s">
        <v>63</v>
      </c>
      <c r="D58" s="2">
        <f>VLOOKUP(C58,N6:O28,2,0)</f>
        <v>112</v>
      </c>
      <c r="E58" s="2">
        <f>VLOOKUP(D58,O6:P27,2,0)</f>
        <v>50</v>
      </c>
      <c r="F58" s="31">
        <f t="shared" si="7"/>
        <v>56</v>
      </c>
    </row>
    <row r="59" spans="2:6" ht="12.75">
      <c r="B59" s="31"/>
      <c r="C59" s="2" t="s">
        <v>81</v>
      </c>
      <c r="D59" s="2">
        <f>VLOOKUP(C59,N7:O29,2,0)</f>
        <v>98</v>
      </c>
      <c r="E59" s="2">
        <f>VLOOKUP(D59,O6:P27,2,0)</f>
        <v>50</v>
      </c>
      <c r="F59" s="31">
        <f t="shared" si="7"/>
        <v>49</v>
      </c>
    </row>
    <row r="60" spans="2:6" ht="12.75">
      <c r="B60" s="44"/>
      <c r="C60" s="69" t="s">
        <v>58</v>
      </c>
      <c r="D60" s="69"/>
      <c r="E60" s="69"/>
      <c r="F60" s="31">
        <f>SUM(F47:F59)</f>
        <v>849.4000000000001</v>
      </c>
    </row>
    <row r="61" spans="3:6" ht="12.75">
      <c r="C61" s="31"/>
      <c r="D61" s="31"/>
      <c r="E61" s="31" t="s">
        <v>59</v>
      </c>
      <c r="F61" s="31">
        <f>F60*7</f>
        <v>5945.800000000001</v>
      </c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85" spans="14:18" ht="12.75">
      <c r="N85" s="7"/>
      <c r="O85" s="7"/>
      <c r="P85" s="7"/>
      <c r="Q85" s="7"/>
      <c r="R85" s="7"/>
    </row>
    <row r="86" spans="14:18" ht="12.75">
      <c r="N86" s="7"/>
      <c r="O86" s="7"/>
      <c r="P86" s="7"/>
      <c r="Q86" s="7"/>
      <c r="R86" s="7"/>
    </row>
    <row r="87" spans="14:18" ht="12.75">
      <c r="N87" s="7"/>
      <c r="O87" s="7"/>
      <c r="P87" s="7"/>
      <c r="Q87" s="7"/>
      <c r="R87" s="7"/>
    </row>
    <row r="88" spans="14:18" ht="12.75">
      <c r="N88" s="7"/>
      <c r="O88" s="7"/>
      <c r="P88" s="7"/>
      <c r="Q88" s="7"/>
      <c r="R88" s="7"/>
    </row>
    <row r="89" spans="14:18" ht="12.75">
      <c r="N89" s="7"/>
      <c r="O89" s="7"/>
      <c r="P89" s="7"/>
      <c r="Q89" s="7"/>
      <c r="R89" s="7"/>
    </row>
    <row r="90" spans="14:18" ht="12.75">
      <c r="N90" s="7"/>
      <c r="O90" s="7"/>
      <c r="P90" s="7"/>
      <c r="Q90" s="7"/>
      <c r="R90" s="7"/>
    </row>
    <row r="91" spans="14:18" ht="12.75">
      <c r="N91" s="7"/>
      <c r="O91" s="7"/>
      <c r="P91" s="7"/>
      <c r="Q91" s="7"/>
      <c r="R91" s="7"/>
    </row>
    <row r="92" spans="14:18" ht="12.75">
      <c r="N92" s="7"/>
      <c r="O92" s="7"/>
      <c r="P92" s="7"/>
      <c r="Q92" s="7"/>
      <c r="R92" s="7"/>
    </row>
    <row r="93" spans="14:18" ht="12.75">
      <c r="N93" s="7"/>
      <c r="O93" s="7"/>
      <c r="P93" s="7"/>
      <c r="Q93" s="7"/>
      <c r="R93" s="7"/>
    </row>
    <row r="94" spans="14:18" ht="12.75">
      <c r="N94" s="7"/>
      <c r="O94" s="7"/>
      <c r="P94" s="7"/>
      <c r="Q94" s="7"/>
      <c r="R94" s="7"/>
    </row>
    <row r="95" spans="14:18" ht="12.75">
      <c r="N95" s="7"/>
      <c r="O95" s="7"/>
      <c r="P95" s="7"/>
      <c r="Q95" s="7"/>
      <c r="R95" s="7"/>
    </row>
    <row r="96" spans="14:18" ht="12.75">
      <c r="N96" s="7"/>
      <c r="O96" s="7"/>
      <c r="P96" s="7"/>
      <c r="Q96" s="7"/>
      <c r="R96" s="7"/>
    </row>
    <row r="97" spans="14:18" ht="12.75">
      <c r="N97" s="7"/>
      <c r="O97" s="7"/>
      <c r="P97" s="7"/>
      <c r="Q97" s="7"/>
      <c r="R97" s="7"/>
    </row>
    <row r="98" spans="14:18" ht="12.75">
      <c r="N98" s="7"/>
      <c r="O98" s="7"/>
      <c r="P98" s="7"/>
      <c r="Q98" s="7"/>
      <c r="R98" s="7"/>
    </row>
    <row r="99" spans="14:18" ht="12.75">
      <c r="N99" s="7"/>
      <c r="O99" s="7"/>
      <c r="P99" s="7"/>
      <c r="Q99" s="7"/>
      <c r="R99" s="7"/>
    </row>
    <row r="100" spans="14:18" ht="12.75">
      <c r="N100" s="7"/>
      <c r="O100" s="7"/>
      <c r="P100" s="7"/>
      <c r="Q100" s="7"/>
      <c r="R100" s="7"/>
    </row>
    <row r="101" spans="14:18" ht="12.75">
      <c r="N101" s="7"/>
      <c r="O101" s="66"/>
      <c r="P101" s="66"/>
      <c r="Q101" s="66"/>
      <c r="R101" s="7"/>
    </row>
    <row r="102" spans="14:18" ht="12.75">
      <c r="N102" s="7"/>
      <c r="O102" s="7"/>
      <c r="P102" s="7"/>
      <c r="Q102" s="7"/>
      <c r="R102" s="7"/>
    </row>
  </sheetData>
  <sheetProtection/>
  <mergeCells count="9">
    <mergeCell ref="O101:Q101"/>
    <mergeCell ref="D21:E21"/>
    <mergeCell ref="E1:J2"/>
    <mergeCell ref="C20:E20"/>
    <mergeCell ref="N4:O4"/>
    <mergeCell ref="C39:E39"/>
    <mergeCell ref="C60:E60"/>
    <mergeCell ref="I20:K20"/>
    <mergeCell ref="I39:K39"/>
  </mergeCells>
  <dataValidations count="1">
    <dataValidation type="list" allowBlank="1" showInputMessage="1" showErrorMessage="1" sqref="C8:C19 I8:I19 C27:C38 I26:I38 C47:C59">
      <formula1>$N$6:$N$27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5"/>
  <sheetViews>
    <sheetView workbookViewId="0" topLeftCell="B7">
      <selection activeCell="C32" sqref="C32"/>
    </sheetView>
  </sheetViews>
  <sheetFormatPr defaultColWidth="9.140625" defaultRowHeight="12.75"/>
  <cols>
    <col min="1" max="1" width="9.140625" style="11" customWidth="1"/>
    <col min="2" max="2" width="35.421875" style="11" customWidth="1"/>
    <col min="3" max="3" width="19.57421875" style="11" bestFit="1" customWidth="1"/>
    <col min="4" max="4" width="15.57421875" style="11" bestFit="1" customWidth="1"/>
    <col min="5" max="5" width="21.57421875" style="11" bestFit="1" customWidth="1"/>
    <col min="6" max="6" width="10.8515625" style="11" bestFit="1" customWidth="1"/>
    <col min="7" max="7" width="15.421875" style="11" bestFit="1" customWidth="1"/>
    <col min="8" max="8" width="15.140625" style="11" customWidth="1"/>
    <col min="9" max="9" width="19.140625" style="11" customWidth="1"/>
    <col min="10" max="10" width="15.57421875" style="11" bestFit="1" customWidth="1"/>
    <col min="11" max="11" width="21.57421875" style="11" bestFit="1" customWidth="1"/>
    <col min="12" max="16384" width="9.140625" style="11" customWidth="1"/>
  </cols>
  <sheetData>
    <row r="1" spans="4:7" ht="18">
      <c r="D1" s="72" t="s">
        <v>75</v>
      </c>
      <c r="E1" s="72"/>
      <c r="F1" s="72"/>
      <c r="G1" s="72"/>
    </row>
    <row r="2" spans="4:7" ht="21" customHeight="1">
      <c r="D2" s="72"/>
      <c r="E2" s="72"/>
      <c r="F2" s="72"/>
      <c r="G2" s="72"/>
    </row>
    <row r="3" spans="2:7" ht="27.75" customHeight="1">
      <c r="B3" s="15" t="s">
        <v>76</v>
      </c>
      <c r="D3" s="12"/>
      <c r="E3" s="12"/>
      <c r="F3" s="12"/>
      <c r="G3" s="12"/>
    </row>
    <row r="4" spans="2:5" ht="13.5" customHeight="1">
      <c r="B4" s="45" t="s">
        <v>0</v>
      </c>
      <c r="C4" s="73"/>
      <c r="D4" s="73"/>
      <c r="E4" s="73"/>
    </row>
    <row r="5" spans="2:5" ht="12.75">
      <c r="B5" s="45"/>
      <c r="C5" s="17"/>
      <c r="D5" s="14"/>
      <c r="E5" s="14"/>
    </row>
    <row r="6" spans="2:5" ht="12.75">
      <c r="B6" s="45" t="s">
        <v>1</v>
      </c>
      <c r="C6" s="31">
        <f>'PERSONAL PROGRAM'!C6</f>
        <v>20</v>
      </c>
      <c r="D6" s="14"/>
      <c r="E6" s="14"/>
    </row>
    <row r="7" spans="2:5" ht="12.75">
      <c r="B7" s="45"/>
      <c r="C7" s="31"/>
      <c r="D7" s="14"/>
      <c r="E7" s="14"/>
    </row>
    <row r="8" spans="2:5" ht="12.75">
      <c r="B8" s="45" t="s">
        <v>2</v>
      </c>
      <c r="C8" s="46" t="str">
        <f>'PERSONAL PROGRAM'!C8</f>
        <v>Male</v>
      </c>
      <c r="D8" s="14"/>
      <c r="E8" s="14"/>
    </row>
    <row r="9" spans="2:5" ht="12.75">
      <c r="B9" s="45"/>
      <c r="C9" s="31"/>
      <c r="D9" s="14"/>
      <c r="E9" s="14"/>
    </row>
    <row r="10" spans="2:5" ht="12.75">
      <c r="B10" s="45" t="s">
        <v>52</v>
      </c>
      <c r="C10" s="31">
        <f>'PERSONAL PROGRAM'!C10</f>
        <v>58</v>
      </c>
      <c r="D10" s="14"/>
      <c r="E10" s="14"/>
    </row>
    <row r="11" spans="2:5" ht="12.75">
      <c r="B11" s="45"/>
      <c r="C11" s="31"/>
      <c r="D11" s="14"/>
      <c r="E11" s="14"/>
    </row>
    <row r="12" spans="2:5" ht="12.75">
      <c r="B12" s="45" t="s">
        <v>51</v>
      </c>
      <c r="C12" s="31">
        <f>'PERSONAL PROGRAM'!C12</f>
        <v>177</v>
      </c>
      <c r="D12" s="14"/>
      <c r="E12" s="14"/>
    </row>
    <row r="13" ht="12.75"/>
    <row r="14" spans="2:3" ht="12.75">
      <c r="B14" s="47" t="s">
        <v>74</v>
      </c>
      <c r="C14" s="34">
        <f>'PERSONAL PROGRAM'!C17</f>
        <v>1609.6</v>
      </c>
    </row>
    <row r="15" spans="2:3" ht="13.5" thickBot="1">
      <c r="B15" s="48" t="s">
        <v>4</v>
      </c>
      <c r="C15" s="49">
        <f>'PERSONAL PROGRAM'!C18</f>
        <v>18.51319863385362</v>
      </c>
    </row>
    <row r="16" spans="10:13" ht="13.5" thickTop="1">
      <c r="J16"/>
      <c r="K16"/>
      <c r="L16"/>
      <c r="M16"/>
    </row>
    <row r="17" spans="2:10" ht="12.75">
      <c r="B17" s="16" t="s">
        <v>65</v>
      </c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30"/>
      <c r="C18" s="30" t="s">
        <v>10</v>
      </c>
      <c r="D18" s="30" t="s">
        <v>11</v>
      </c>
      <c r="E18" s="30" t="s">
        <v>12</v>
      </c>
      <c r="F18" s="30" t="s">
        <v>13</v>
      </c>
      <c r="G18" s="30" t="s">
        <v>14</v>
      </c>
      <c r="H18" s="30" t="s">
        <v>15</v>
      </c>
      <c r="I18" s="30" t="s">
        <v>16</v>
      </c>
      <c r="J18" s="30" t="s">
        <v>17</v>
      </c>
    </row>
    <row r="19" spans="2:10" ht="12.75">
      <c r="B19" s="30" t="s">
        <v>8</v>
      </c>
      <c r="C19" s="34" t="str">
        <f>'PERSONAL PROGRAM'!C22</f>
        <v>Circuits</v>
      </c>
      <c r="D19" s="31"/>
      <c r="E19" s="31"/>
      <c r="F19" s="31"/>
      <c r="G19" s="31"/>
      <c r="H19" s="31"/>
      <c r="I19" s="31"/>
      <c r="J19" s="31"/>
    </row>
    <row r="20" spans="2:10" ht="12.75">
      <c r="B20" s="30" t="s">
        <v>55</v>
      </c>
      <c r="C20" s="31">
        <f>'PERSONAL PROGRAM'!C23</f>
        <v>275</v>
      </c>
      <c r="D20" s="31">
        <f>'PERSONAL PROGRAM'!D23</f>
        <v>0</v>
      </c>
      <c r="E20" s="31">
        <f>'PERSONAL PROGRAM'!E23</f>
        <v>280</v>
      </c>
      <c r="F20" s="31">
        <f>'PERSONAL PROGRAM'!F23</f>
        <v>275</v>
      </c>
      <c r="G20" s="31">
        <f>'PERSONAL PROGRAM'!G23</f>
        <v>275</v>
      </c>
      <c r="H20" s="31">
        <f>'PERSONAL PROGRAM'!H23</f>
        <v>275</v>
      </c>
      <c r="I20" s="31">
        <f>'PERSONAL PROGRAM'!I23</f>
        <v>275</v>
      </c>
      <c r="J20" s="31">
        <f>'PERSONAL PROGRAM'!J23</f>
        <v>1655</v>
      </c>
    </row>
    <row r="21" spans="2:10" ht="12.75">
      <c r="B21" s="30" t="s">
        <v>53</v>
      </c>
      <c r="C21" s="31">
        <f>'PERSONAL PROGRAM'!C24</f>
        <v>120</v>
      </c>
      <c r="D21" s="31">
        <f>'PERSONAL PROGRAM'!D24</f>
        <v>60</v>
      </c>
      <c r="E21" s="31">
        <f>'PERSONAL PROGRAM'!E24</f>
        <v>30</v>
      </c>
      <c r="F21" s="31">
        <f>'PERSONAL PROGRAM'!F24</f>
        <v>60</v>
      </c>
      <c r="G21" s="31">
        <f>'PERSONAL PROGRAM'!G24</f>
        <v>30</v>
      </c>
      <c r="H21" s="31">
        <f>'PERSONAL PROGRAM'!H24</f>
        <v>60</v>
      </c>
      <c r="I21" s="31">
        <f>'PERSONAL PROGRAM'!I24</f>
        <v>120</v>
      </c>
      <c r="J21" s="31">
        <f>'PERSONAL PROGRAM'!J24</f>
        <v>480</v>
      </c>
    </row>
    <row r="22" spans="2:10" ht="12.75">
      <c r="B22" s="30" t="s">
        <v>9</v>
      </c>
      <c r="C22" s="37">
        <f>'PERSONAL PROGRAM'!C25</f>
        <v>550</v>
      </c>
      <c r="D22" s="37">
        <f>'PERSONAL PROGRAM'!D25</f>
        <v>0</v>
      </c>
      <c r="E22" s="37">
        <f>'PERSONAL PROGRAM'!E25</f>
        <v>140</v>
      </c>
      <c r="F22" s="37">
        <f>'PERSONAL PROGRAM'!F25</f>
        <v>275</v>
      </c>
      <c r="G22" s="37">
        <f>'PERSONAL PROGRAM'!G25</f>
        <v>137.5</v>
      </c>
      <c r="H22" s="37">
        <f>'PERSONAL PROGRAM'!H25</f>
        <v>275</v>
      </c>
      <c r="I22" s="37">
        <f>'PERSONAL PROGRAM'!I25</f>
        <v>550</v>
      </c>
      <c r="J22" s="37">
        <f>'PERSONAL PROGRAM'!J25</f>
        <v>1927.5</v>
      </c>
    </row>
    <row r="23" ht="13.5" thickBot="1"/>
    <row r="24" spans="2:12" ht="13.5" thickBot="1">
      <c r="B24" s="71" t="s">
        <v>18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2:12" ht="12.75">
      <c r="B25" s="39"/>
      <c r="C25" s="38" t="s">
        <v>19</v>
      </c>
      <c r="D25" s="38" t="s">
        <v>20</v>
      </c>
      <c r="E25" s="38" t="s">
        <v>21</v>
      </c>
      <c r="F25" s="38" t="s">
        <v>22</v>
      </c>
      <c r="G25" s="38" t="s">
        <v>23</v>
      </c>
      <c r="H25" s="38" t="s">
        <v>24</v>
      </c>
      <c r="I25" s="38" t="s">
        <v>25</v>
      </c>
      <c r="J25" s="38" t="s">
        <v>26</v>
      </c>
      <c r="K25" s="38" t="s">
        <v>27</v>
      </c>
      <c r="L25" s="38" t="s">
        <v>28</v>
      </c>
    </row>
    <row r="26" spans="2:12" ht="12.75">
      <c r="B26" s="30" t="s">
        <v>29</v>
      </c>
      <c r="C26" s="31">
        <f>'PERSONAL PROGRAM'!C29</f>
        <v>5478.900000000001</v>
      </c>
      <c r="D26" s="31">
        <f>'PERSONAL PROGRAM'!D29</f>
        <v>6155.800000000001</v>
      </c>
      <c r="E26" s="31">
        <f>'PERSONAL PROGRAM'!E29</f>
        <v>6550.6</v>
      </c>
      <c r="F26" s="31">
        <f>'PERSONAL PROGRAM'!F29</f>
        <v>6383.300000000001</v>
      </c>
      <c r="G26" s="31">
        <f>'PERSONAL PROGRAM'!G29</f>
        <v>5945.800000000001</v>
      </c>
      <c r="H26" s="31">
        <f>'PERSONAL PROGRAM'!H29</f>
        <v>5478.900000000001</v>
      </c>
      <c r="I26" s="31">
        <f>'PERSONAL PROGRAM'!I29</f>
        <v>6155.800000000001</v>
      </c>
      <c r="J26" s="31">
        <f>'PERSONAL PROGRAM'!J29</f>
        <v>6550.6</v>
      </c>
      <c r="K26" s="31">
        <f>'PERSONAL PROGRAM'!K29</f>
        <v>6383.300000000001</v>
      </c>
      <c r="L26" s="31">
        <f>'PERSONAL PROGRAM'!L29</f>
        <v>5945.800000000001</v>
      </c>
    </row>
    <row r="27" spans="2:12" ht="12.75">
      <c r="B27" s="30" t="s">
        <v>30</v>
      </c>
      <c r="C27" s="31">
        <f>'PERSONAL PROGRAM'!C30</f>
        <v>10961.300000000001</v>
      </c>
      <c r="D27" s="31">
        <f>'PERSONAL PROGRAM'!D30</f>
        <v>10961.300000000001</v>
      </c>
      <c r="E27" s="31">
        <f>'PERSONAL PROGRAM'!E30</f>
        <v>10961.300000000001</v>
      </c>
      <c r="F27" s="31">
        <f>'PERSONAL PROGRAM'!F30</f>
        <v>10961.300000000001</v>
      </c>
      <c r="G27" s="31">
        <f>'PERSONAL PROGRAM'!G30</f>
        <v>10961.300000000001</v>
      </c>
      <c r="H27" s="31">
        <f>'PERSONAL PROGRAM'!H30</f>
        <v>10961.300000000001</v>
      </c>
      <c r="I27" s="31">
        <f>'PERSONAL PROGRAM'!I30</f>
        <v>10961.300000000001</v>
      </c>
      <c r="J27" s="31">
        <f>'PERSONAL PROGRAM'!J30</f>
        <v>10961.300000000001</v>
      </c>
      <c r="K27" s="31">
        <f>'PERSONAL PROGRAM'!K30</f>
        <v>10961.300000000001</v>
      </c>
      <c r="L27" s="31">
        <f>'PERSONAL PROGRAM'!L30</f>
        <v>10961.300000000001</v>
      </c>
    </row>
    <row r="28" spans="2:12" ht="12.75">
      <c r="B28" s="30" t="s">
        <v>31</v>
      </c>
      <c r="C28" s="37">
        <f>'PERSONAL PROGRAM'!C31</f>
        <v>1655</v>
      </c>
      <c r="D28" s="37">
        <f>'PERSONAL PROGRAM'!D31</f>
        <v>1655</v>
      </c>
      <c r="E28" s="37">
        <f>'PERSONAL PROGRAM'!E31</f>
        <v>1655</v>
      </c>
      <c r="F28" s="37">
        <f>'PERSONAL PROGRAM'!F31</f>
        <v>1655</v>
      </c>
      <c r="G28" s="37">
        <f>'PERSONAL PROGRAM'!G31</f>
        <v>1655</v>
      </c>
      <c r="H28" s="37">
        <f>'PERSONAL PROGRAM'!H31</f>
        <v>1655</v>
      </c>
      <c r="I28" s="37">
        <f>'PERSONAL PROGRAM'!I31</f>
        <v>1655</v>
      </c>
      <c r="J28" s="37">
        <f>'PERSONAL PROGRAM'!J31</f>
        <v>1655</v>
      </c>
      <c r="K28" s="37">
        <f>'PERSONAL PROGRAM'!K31</f>
        <v>1655</v>
      </c>
      <c r="L28" s="37">
        <f>'PERSONAL PROGRAM'!L31</f>
        <v>1655</v>
      </c>
    </row>
    <row r="29" spans="2:12" ht="12.75">
      <c r="B29" s="30" t="s">
        <v>32</v>
      </c>
      <c r="C29" s="37">
        <f>'PERSONAL PROGRAM'!C32</f>
        <v>-1941.8000000000006</v>
      </c>
      <c r="D29" s="37">
        <f>'PERSONAL PROGRAM'!D32</f>
        <v>-2618.700000000001</v>
      </c>
      <c r="E29" s="37">
        <f>'PERSONAL PROGRAM'!E32</f>
        <v>-3013.5000000000005</v>
      </c>
      <c r="F29" s="37">
        <f>'PERSONAL PROGRAM'!F32</f>
        <v>-2846.200000000001</v>
      </c>
      <c r="G29" s="37">
        <f>'PERSONAL PROGRAM'!G32</f>
        <v>-2408.700000000001</v>
      </c>
      <c r="H29" s="37">
        <f>'PERSONAL PROGRAM'!H32</f>
        <v>-1941.8000000000006</v>
      </c>
      <c r="I29" s="37">
        <f>'PERSONAL PROGRAM'!I32</f>
        <v>-2618.700000000001</v>
      </c>
      <c r="J29" s="37">
        <f>'PERSONAL PROGRAM'!J32</f>
        <v>-6232.700000000001</v>
      </c>
      <c r="K29" s="37">
        <f>'PERSONAL PROGRAM'!K32</f>
        <v>-2846.200000000001</v>
      </c>
      <c r="L29" s="37">
        <f>'PERSONAL PROGRAM'!L32</f>
        <v>-2408.700000000001</v>
      </c>
    </row>
    <row r="30" spans="2:12" ht="12.75">
      <c r="B30" s="30" t="s">
        <v>33</v>
      </c>
      <c r="C30" s="31">
        <f>'PERSONAL PROGRAM'!C33</f>
        <v>-0.2516530468760234</v>
      </c>
      <c r="D30" s="31">
        <f>'PERSONAL PROGRAM'!D33</f>
        <v>-0.3393778112340316</v>
      </c>
      <c r="E30" s="31">
        <f>'PERSONAL PROGRAM'!E33</f>
        <v>-0.39054303057003625</v>
      </c>
      <c r="F30" s="31">
        <f>'PERSONAL PROGRAM'!F33</f>
        <v>-0.3688613152840343</v>
      </c>
      <c r="G30" s="31">
        <f>'PERSONAL PROGRAM'!G33</f>
        <v>-0.3121622690340291</v>
      </c>
      <c r="H30" s="31">
        <f>'PERSONAL PROGRAM'!H33</f>
        <v>-0.2516530468760234</v>
      </c>
      <c r="I30" s="31">
        <f>'PERSONAL PROGRAM'!I33</f>
        <v>-0.3393778112340316</v>
      </c>
      <c r="J30" s="31">
        <f>'PERSONAL PROGRAM'!J33</f>
        <v>-0.807744332714075</v>
      </c>
      <c r="K30" s="31">
        <f>'PERSONAL PROGRAM'!K33</f>
        <v>-0.3688613152840343</v>
      </c>
      <c r="L30" s="31">
        <f>'PERSONAL PROGRAM'!L33</f>
        <v>-0.3121622690340291</v>
      </c>
    </row>
    <row r="31" spans="2:12" ht="12.75">
      <c r="B31" s="30" t="s">
        <v>34</v>
      </c>
      <c r="C31" s="37">
        <f>'PERSONAL PROGRAM'!C34</f>
        <v>57.74834695312398</v>
      </c>
      <c r="D31" s="37">
        <f>'PERSONAL PROGRAM'!D34</f>
        <v>57.40896914188995</v>
      </c>
      <c r="E31" s="37">
        <f>'PERSONAL PROGRAM'!E34</f>
        <v>57.01842611131991</v>
      </c>
      <c r="F31" s="37">
        <f>'PERSONAL PROGRAM'!F34</f>
        <v>56.649564796035875</v>
      </c>
      <c r="G31" s="37">
        <f>'PERSONAL PROGRAM'!G34</f>
        <v>56.33740252700185</v>
      </c>
      <c r="H31" s="37">
        <f>'PERSONAL PROGRAM'!H34</f>
        <v>56.08574948012583</v>
      </c>
      <c r="I31" s="37">
        <f>'PERSONAL PROGRAM'!I34</f>
        <v>55.7463716688918</v>
      </c>
      <c r="J31" s="37">
        <f>'PERSONAL PROGRAM'!J34</f>
        <v>54.938627336177724</v>
      </c>
      <c r="K31" s="37">
        <f>'PERSONAL PROGRAM'!K34</f>
        <v>54.56976602089369</v>
      </c>
      <c r="L31" s="37">
        <f>'PERSONAL PROGRAM'!L34</f>
        <v>54.25760375185966</v>
      </c>
    </row>
    <row r="32" spans="2:12" ht="12.75">
      <c r="B32" s="30" t="s">
        <v>35</v>
      </c>
      <c r="C32" s="31">
        <f>'PERSONAL PROGRAM'!C35</f>
        <v>17.16657162696908</v>
      </c>
      <c r="D32" s="31">
        <f>'PERSONAL PROGRAM'!D35</f>
        <v>17.06568642743459</v>
      </c>
      <c r="E32" s="31">
        <f>'PERSONAL PROGRAM'!E35</f>
        <v>16.94959159076097</v>
      </c>
      <c r="F32" s="31">
        <f>'PERSONAL PROGRAM'!F35</f>
        <v>16.83994197266227</v>
      </c>
      <c r="G32" s="31">
        <f>'PERSONAL PROGRAM'!G35</f>
        <v>16.747147005648586</v>
      </c>
      <c r="H32" s="31">
        <f>'PERSONAL PROGRAM'!H35</f>
        <v>16.672339322272837</v>
      </c>
      <c r="I32" s="31">
        <f>'PERSONAL PROGRAM'!I35</f>
        <v>16.571454122738345</v>
      </c>
      <c r="J32" s="31">
        <f>'PERSONAL PROGRAM'!J35</f>
        <v>16.331339874012404</v>
      </c>
      <c r="K32" s="31">
        <f>'PERSONAL PROGRAM'!K35</f>
        <v>16.2216902559137</v>
      </c>
      <c r="L32" s="31">
        <f>'PERSONAL PROGRAM'!L35</f>
        <v>16.12889528890002</v>
      </c>
    </row>
    <row r="33" ht="12.75"/>
    <row r="34" ht="12.75"/>
    <row r="35" ht="12.75"/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4" ht="12.75">
      <c r="B37" t="s">
        <v>56</v>
      </c>
      <c r="C37"/>
      <c r="D37"/>
      <c r="E37"/>
      <c r="F37"/>
      <c r="G37"/>
      <c r="H37" t="s">
        <v>20</v>
      </c>
      <c r="I37"/>
      <c r="J37"/>
      <c r="K37"/>
      <c r="L37"/>
      <c r="M37"/>
      <c r="N37"/>
    </row>
    <row r="38" spans="2:14" ht="12.75">
      <c r="B38" s="3"/>
      <c r="C38" s="3" t="s">
        <v>36</v>
      </c>
      <c r="D38" s="3" t="s">
        <v>37</v>
      </c>
      <c r="E38" s="3" t="s">
        <v>38</v>
      </c>
      <c r="F38" s="3" t="s">
        <v>39</v>
      </c>
      <c r="G38"/>
      <c r="H38" s="3"/>
      <c r="I38" s="3" t="s">
        <v>36</v>
      </c>
      <c r="J38" s="3" t="s">
        <v>37</v>
      </c>
      <c r="K38" s="3" t="s">
        <v>38</v>
      </c>
      <c r="L38" s="3" t="s">
        <v>39</v>
      </c>
      <c r="M38"/>
      <c r="N38"/>
    </row>
    <row r="39" spans="2:14" ht="12.75">
      <c r="B39" s="29"/>
      <c r="C39" s="29"/>
      <c r="D39" s="29"/>
      <c r="E39" s="29"/>
      <c r="F39" s="29"/>
      <c r="G39"/>
      <c r="H39" s="29"/>
      <c r="I39" s="29"/>
      <c r="J39" s="29"/>
      <c r="K39" s="29"/>
      <c r="L39" s="29"/>
      <c r="M39"/>
      <c r="N39"/>
    </row>
    <row r="40" spans="2:14" ht="12.75">
      <c r="B40" s="31" t="s">
        <v>40</v>
      </c>
      <c r="C40" s="2" t="str">
        <f>MENU!C8</f>
        <v>bannana</v>
      </c>
      <c r="D40" s="2">
        <f>MENU!D8</f>
        <v>98</v>
      </c>
      <c r="E40" s="2">
        <f>MENU!E8</f>
        <v>50</v>
      </c>
      <c r="F40" s="31">
        <f>MENU!F8</f>
        <v>49</v>
      </c>
      <c r="G40"/>
      <c r="H40" s="31" t="s">
        <v>40</v>
      </c>
      <c r="I40" s="2" t="str">
        <f>MENU!I8</f>
        <v>eggs</v>
      </c>
      <c r="J40" s="2">
        <f>MENU!J8</f>
        <v>160</v>
      </c>
      <c r="K40" s="2">
        <f>MENU!K8</f>
        <v>40</v>
      </c>
      <c r="L40" s="31">
        <f>MENU!L8</f>
        <v>64</v>
      </c>
      <c r="M40"/>
      <c r="N40"/>
    </row>
    <row r="41" spans="2:14" ht="12.75">
      <c r="B41" s="31"/>
      <c r="C41" s="2" t="str">
        <f>MENU!C9</f>
        <v>apple</v>
      </c>
      <c r="D41" s="2">
        <f>MENU!D9</f>
        <v>50</v>
      </c>
      <c r="E41" s="2">
        <f>MENU!E9</f>
        <v>100</v>
      </c>
      <c r="F41" s="31">
        <f>MENU!F9</f>
        <v>50</v>
      </c>
      <c r="G41"/>
      <c r="H41" s="31"/>
      <c r="I41" s="2" t="str">
        <f>MENU!I9</f>
        <v>chips </v>
      </c>
      <c r="J41" s="2">
        <f>MENU!J9</f>
        <v>235</v>
      </c>
      <c r="K41" s="2">
        <f>MENU!K9</f>
        <v>20</v>
      </c>
      <c r="L41" s="31">
        <f>MENU!L9</f>
        <v>47</v>
      </c>
      <c r="M41"/>
      <c r="N41"/>
    </row>
    <row r="42" spans="2:14" ht="12.75">
      <c r="B42" s="31"/>
      <c r="C42" s="2" t="str">
        <f>MENU!C10</f>
        <v>apple</v>
      </c>
      <c r="D42" s="2">
        <f>MENU!D10</f>
        <v>50</v>
      </c>
      <c r="E42" s="2">
        <f>MENU!E10</f>
        <v>100</v>
      </c>
      <c r="F42" s="31">
        <f>MENU!F10</f>
        <v>50</v>
      </c>
      <c r="G42"/>
      <c r="H42" s="31"/>
      <c r="I42" s="2" t="str">
        <f>MENU!I10</f>
        <v>Chicken Breast</v>
      </c>
      <c r="J42" s="2">
        <f>MENU!J10</f>
        <v>171</v>
      </c>
      <c r="K42" s="2">
        <f>MENU!K10</f>
        <v>70</v>
      </c>
      <c r="L42" s="31">
        <f>MENU!L10</f>
        <v>119.7</v>
      </c>
      <c r="M42"/>
      <c r="N42"/>
    </row>
    <row r="43" spans="2:14" ht="12.75">
      <c r="B43" s="31"/>
      <c r="C43" s="2"/>
      <c r="D43" s="2"/>
      <c r="E43" s="2"/>
      <c r="F43" s="31"/>
      <c r="G43"/>
      <c r="H43" s="31"/>
      <c r="I43" s="2"/>
      <c r="J43" s="2"/>
      <c r="K43" s="2"/>
      <c r="L43" s="31"/>
      <c r="M43"/>
      <c r="N43"/>
    </row>
    <row r="44" spans="2:14" ht="12.75">
      <c r="B44" s="31" t="s">
        <v>41</v>
      </c>
      <c r="C44" s="2" t="str">
        <f>MENU!C11</f>
        <v>bannana</v>
      </c>
      <c r="D44" s="2">
        <f>MENU!D11</f>
        <v>98</v>
      </c>
      <c r="E44" s="2">
        <f>MENU!E11</f>
        <v>50</v>
      </c>
      <c r="F44" s="31">
        <f>MENU!F11</f>
        <v>49</v>
      </c>
      <c r="G44"/>
      <c r="H44" s="31" t="s">
        <v>41</v>
      </c>
      <c r="I44" s="2" t="str">
        <f>MENU!I11</f>
        <v>special K bar</v>
      </c>
      <c r="J44" s="2">
        <f>MENU!J11</f>
        <v>400</v>
      </c>
      <c r="K44" s="2">
        <f>MENU!K11</f>
        <v>15</v>
      </c>
      <c r="L44" s="31">
        <f>MENU!L11</f>
        <v>60</v>
      </c>
      <c r="M44"/>
      <c r="N44"/>
    </row>
    <row r="45" spans="2:14" ht="12.75">
      <c r="B45" s="31"/>
      <c r="C45" s="2" t="str">
        <f>MENU!C12</f>
        <v>bannana</v>
      </c>
      <c r="D45" s="2">
        <f>MENU!D12</f>
        <v>98</v>
      </c>
      <c r="E45" s="2">
        <f>MENU!E12</f>
        <v>50</v>
      </c>
      <c r="F45" s="31">
        <f>MENU!F12</f>
        <v>49</v>
      </c>
      <c r="G45"/>
      <c r="H45" s="31"/>
      <c r="I45" s="2" t="str">
        <f>MENU!I12</f>
        <v>bannana</v>
      </c>
      <c r="J45" s="2">
        <f>MENU!J12</f>
        <v>98</v>
      </c>
      <c r="K45" s="2">
        <f>MENU!K12</f>
        <v>50</v>
      </c>
      <c r="L45" s="31">
        <f>MENU!L12</f>
        <v>49</v>
      </c>
      <c r="M45"/>
      <c r="N45"/>
    </row>
    <row r="46" spans="2:14" ht="12.75">
      <c r="B46" s="31"/>
      <c r="C46" s="2" t="str">
        <f>MENU!C13</f>
        <v>steak</v>
      </c>
      <c r="D46" s="2">
        <f>MENU!D13</f>
        <v>200</v>
      </c>
      <c r="E46" s="2">
        <f>MENU!E13</f>
        <v>50</v>
      </c>
      <c r="F46" s="31">
        <f>MENU!F13</f>
        <v>100</v>
      </c>
      <c r="G46"/>
      <c r="H46" s="31"/>
      <c r="I46" s="2" t="str">
        <f>MENU!I13</f>
        <v>low calorie lasagne</v>
      </c>
      <c r="J46" s="2">
        <f>MENU!J13</f>
        <v>85</v>
      </c>
      <c r="K46" s="2">
        <f>MENU!K13</f>
        <v>90</v>
      </c>
      <c r="L46" s="31">
        <f>MENU!L13</f>
        <v>76.5</v>
      </c>
      <c r="M46"/>
      <c r="N46"/>
    </row>
    <row r="47" spans="2:14" ht="12.75">
      <c r="B47" s="31"/>
      <c r="C47" s="2" t="str">
        <f>MENU!C14</f>
        <v>bannana</v>
      </c>
      <c r="D47" s="2">
        <f>MENU!D14</f>
        <v>98</v>
      </c>
      <c r="E47" s="2">
        <f>MENU!E14</f>
        <v>50</v>
      </c>
      <c r="F47" s="31">
        <f>MENU!F14</f>
        <v>49</v>
      </c>
      <c r="G47"/>
      <c r="H47" s="31"/>
      <c r="I47" s="2" t="str">
        <f>MENU!I14</f>
        <v>low calorie lasagne</v>
      </c>
      <c r="J47" s="2">
        <f>MENU!J14</f>
        <v>85</v>
      </c>
      <c r="K47" s="2">
        <f>MENU!K14</f>
        <v>90</v>
      </c>
      <c r="L47" s="31">
        <f>MENU!L14</f>
        <v>76.5</v>
      </c>
      <c r="M47"/>
      <c r="N47"/>
    </row>
    <row r="48" spans="2:14" ht="12.75">
      <c r="B48" s="31" t="s">
        <v>42</v>
      </c>
      <c r="C48" s="2" t="str">
        <f>MENU!C15</f>
        <v>special K bar</v>
      </c>
      <c r="D48" s="2">
        <f>MENU!D15</f>
        <v>400</v>
      </c>
      <c r="E48" s="2">
        <f>MENU!E15</f>
        <v>15</v>
      </c>
      <c r="F48" s="31">
        <f>MENU!F15</f>
        <v>60</v>
      </c>
      <c r="G48"/>
      <c r="H48" s="31" t="s">
        <v>42</v>
      </c>
      <c r="I48" s="2" t="str">
        <f>MENU!I15</f>
        <v>special K bar</v>
      </c>
      <c r="J48" s="2">
        <f>MENU!J15</f>
        <v>400</v>
      </c>
      <c r="K48" s="2">
        <f>MENU!K15</f>
        <v>15</v>
      </c>
      <c r="L48" s="31">
        <f>MENU!L15</f>
        <v>60</v>
      </c>
      <c r="M48"/>
      <c r="N48"/>
    </row>
    <row r="49" spans="2:14" ht="12.75">
      <c r="B49" s="31"/>
      <c r="C49" s="2" t="str">
        <f>MENU!C16</f>
        <v>Chicken Breast</v>
      </c>
      <c r="D49" s="2">
        <f>MENU!D16</f>
        <v>171</v>
      </c>
      <c r="E49" s="2">
        <f>MENU!E16</f>
        <v>70</v>
      </c>
      <c r="F49" s="31">
        <f>MENU!F16</f>
        <v>119.7</v>
      </c>
      <c r="G49"/>
      <c r="H49" s="31"/>
      <c r="I49" s="2" t="str">
        <f>MENU!I16</f>
        <v>Chicken Breast</v>
      </c>
      <c r="J49" s="2">
        <f>MENU!J16</f>
        <v>171</v>
      </c>
      <c r="K49" s="2">
        <f>MENU!K16</f>
        <v>70</v>
      </c>
      <c r="L49" s="31">
        <f>MENU!L16</f>
        <v>119.7</v>
      </c>
      <c r="M49"/>
      <c r="N49"/>
    </row>
    <row r="50" spans="2:14" ht="12.75">
      <c r="B50" s="31"/>
      <c r="C50" s="2" t="str">
        <f>MENU!C17</f>
        <v>Bagel</v>
      </c>
      <c r="D50" s="2">
        <f>MENU!D17</f>
        <v>255</v>
      </c>
      <c r="E50" s="2">
        <f>MENU!E17</f>
        <v>40</v>
      </c>
      <c r="F50" s="31">
        <f>MENU!F17</f>
        <v>102</v>
      </c>
      <c r="G50"/>
      <c r="H50" s="31"/>
      <c r="I50" s="2" t="str">
        <f>MENU!I17</f>
        <v>Bagel</v>
      </c>
      <c r="J50" s="2">
        <f>MENU!J17</f>
        <v>255</v>
      </c>
      <c r="K50" s="2">
        <f>MENU!K17</f>
        <v>40</v>
      </c>
      <c r="L50" s="31">
        <f>MENU!L17</f>
        <v>102</v>
      </c>
      <c r="M50"/>
      <c r="N50"/>
    </row>
    <row r="51" spans="2:14" ht="12.75">
      <c r="B51" s="31"/>
      <c r="C51" s="2" t="str">
        <f>MENU!C18</f>
        <v>Cheese spread low fat</v>
      </c>
      <c r="D51" s="2">
        <f>MENU!D18</f>
        <v>112</v>
      </c>
      <c r="E51" s="2">
        <f>MENU!E18</f>
        <v>50</v>
      </c>
      <c r="F51" s="31">
        <f>MENU!F18</f>
        <v>56</v>
      </c>
      <c r="G51"/>
      <c r="H51" s="31"/>
      <c r="I51" s="2" t="str">
        <f>MENU!I18</f>
        <v>Cheese spread low fat</v>
      </c>
      <c r="J51" s="2">
        <f>MENU!J18</f>
        <v>112</v>
      </c>
      <c r="K51" s="2">
        <f>MENU!K18</f>
        <v>50</v>
      </c>
      <c r="L51" s="31">
        <f>MENU!L18</f>
        <v>56</v>
      </c>
      <c r="M51"/>
      <c r="N51"/>
    </row>
    <row r="52" spans="2:14" ht="12.75">
      <c r="B52" s="31"/>
      <c r="C52" s="2" t="str">
        <f>MENU!C19</f>
        <v>bannana</v>
      </c>
      <c r="D52" s="2">
        <f>MENU!D19</f>
        <v>98</v>
      </c>
      <c r="E52" s="2">
        <f>MENU!E19</f>
        <v>50</v>
      </c>
      <c r="F52" s="31">
        <f>MENU!F19</f>
        <v>49</v>
      </c>
      <c r="G52"/>
      <c r="H52" s="31"/>
      <c r="I52" s="2" t="str">
        <f>MENU!I19</f>
        <v>bannana</v>
      </c>
      <c r="J52" s="2">
        <f>MENU!J19</f>
        <v>98</v>
      </c>
      <c r="K52" s="2">
        <f>MENU!K19</f>
        <v>50</v>
      </c>
      <c r="L52" s="31">
        <f>MENU!L19</f>
        <v>49</v>
      </c>
      <c r="M52"/>
      <c r="N52"/>
    </row>
    <row r="53" spans="2:14" ht="12.75">
      <c r="B53" s="44"/>
      <c r="C53" s="69" t="s">
        <v>58</v>
      </c>
      <c r="D53" s="69"/>
      <c r="E53" s="69"/>
      <c r="F53" s="31">
        <f>SUM(F40:F52)</f>
        <v>782.7</v>
      </c>
      <c r="G53"/>
      <c r="H53" s="44"/>
      <c r="I53" s="69" t="s">
        <v>58</v>
      </c>
      <c r="J53" s="69"/>
      <c r="K53" s="69"/>
      <c r="L53" s="31">
        <f>SUM(L40:L52)</f>
        <v>879.4000000000001</v>
      </c>
      <c r="M53" s="43"/>
      <c r="N53"/>
    </row>
    <row r="54" spans="2:14" ht="12.75">
      <c r="B54"/>
      <c r="C54" s="31"/>
      <c r="D54" s="67" t="s">
        <v>57</v>
      </c>
      <c r="E54" s="67"/>
      <c r="F54" s="31">
        <f>SUM(F53*7)</f>
        <v>5478.900000000001</v>
      </c>
      <c r="G54"/>
      <c r="H54"/>
      <c r="I54" s="31"/>
      <c r="J54" s="31"/>
      <c r="K54" s="31" t="s">
        <v>59</v>
      </c>
      <c r="L54" s="31">
        <f>L53*7</f>
        <v>6155.800000000001</v>
      </c>
      <c r="M54" s="6"/>
      <c r="N54"/>
    </row>
    <row r="55" spans="2:14" ht="12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 t="s">
        <v>21</v>
      </c>
      <c r="C56"/>
      <c r="D56"/>
      <c r="E56"/>
      <c r="F56"/>
      <c r="G56"/>
      <c r="H56" t="s">
        <v>22</v>
      </c>
      <c r="I56"/>
      <c r="J56"/>
      <c r="K56"/>
      <c r="L56"/>
      <c r="M56"/>
      <c r="N56"/>
    </row>
    <row r="57" spans="2:14" ht="12.75">
      <c r="B57" s="3"/>
      <c r="C57" s="3" t="s">
        <v>36</v>
      </c>
      <c r="D57" s="3" t="s">
        <v>37</v>
      </c>
      <c r="E57" s="3" t="s">
        <v>38</v>
      </c>
      <c r="F57" s="3" t="s">
        <v>39</v>
      </c>
      <c r="G57"/>
      <c r="H57" s="3"/>
      <c r="I57" s="3" t="s">
        <v>36</v>
      </c>
      <c r="J57" s="3" t="s">
        <v>37</v>
      </c>
      <c r="K57" s="3" t="s">
        <v>38</v>
      </c>
      <c r="L57" s="3" t="s">
        <v>39</v>
      </c>
      <c r="M57"/>
      <c r="N57"/>
    </row>
    <row r="58" spans="2:14" ht="12.75">
      <c r="B58" s="29"/>
      <c r="C58" s="29"/>
      <c r="D58" s="29"/>
      <c r="E58" s="29"/>
      <c r="F58" s="29"/>
      <c r="G58"/>
      <c r="H58" s="29"/>
      <c r="I58" s="29"/>
      <c r="J58" s="29"/>
      <c r="K58" s="29"/>
      <c r="L58" s="29"/>
      <c r="M58"/>
      <c r="N58"/>
    </row>
    <row r="59" spans="2:14" ht="12.75">
      <c r="B59" s="31" t="s">
        <v>40</v>
      </c>
      <c r="C59" s="2" t="str">
        <f>MENU!C27</f>
        <v>eggs</v>
      </c>
      <c r="D59" s="2">
        <f>MENU!D27</f>
        <v>160</v>
      </c>
      <c r="E59" s="2">
        <f>MENU!E27</f>
        <v>40</v>
      </c>
      <c r="F59" s="31">
        <f>MENU!F27</f>
        <v>64</v>
      </c>
      <c r="G59"/>
      <c r="H59" s="33" t="s">
        <v>40</v>
      </c>
      <c r="I59" s="2" t="str">
        <f>MENU!I27</f>
        <v>bacon</v>
      </c>
      <c r="J59" s="2">
        <f>MENU!J27</f>
        <v>256</v>
      </c>
      <c r="K59" s="2">
        <f>MENU!K27</f>
        <v>40</v>
      </c>
      <c r="L59" s="31">
        <f>MENU!L27</f>
        <v>102.4</v>
      </c>
      <c r="M59"/>
      <c r="N59"/>
    </row>
    <row r="60" spans="2:14" ht="12.75">
      <c r="B60" s="31"/>
      <c r="C60" s="2" t="str">
        <f>MENU!C28</f>
        <v>Cheese spread low fat</v>
      </c>
      <c r="D60" s="2">
        <f>MENU!D28</f>
        <v>112</v>
      </c>
      <c r="E60" s="2">
        <f>MENU!E28</f>
        <v>50</v>
      </c>
      <c r="F60" s="31">
        <f>MENU!F28</f>
        <v>56</v>
      </c>
      <c r="G60"/>
      <c r="H60" s="31"/>
      <c r="I60" s="2" t="str">
        <f>MENU!I28</f>
        <v>salad</v>
      </c>
      <c r="J60" s="2">
        <f>MENU!J28</f>
        <v>19</v>
      </c>
      <c r="K60" s="2">
        <f>MENU!K28</f>
        <v>80</v>
      </c>
      <c r="L60" s="31">
        <f>MENU!L28</f>
        <v>15.2</v>
      </c>
      <c r="M60"/>
      <c r="N60"/>
    </row>
    <row r="61" spans="2:14" ht="12.75">
      <c r="B61" s="31"/>
      <c r="C61" s="2" t="str">
        <f>MENU!C29</f>
        <v>Bagel</v>
      </c>
      <c r="D61" s="2">
        <f>MENU!D29</f>
        <v>255</v>
      </c>
      <c r="E61" s="2">
        <f>MENU!E29</f>
        <v>40</v>
      </c>
      <c r="F61" s="31">
        <f>MENU!F29</f>
        <v>102</v>
      </c>
      <c r="G61"/>
      <c r="H61" s="31"/>
      <c r="I61" s="2" t="str">
        <f>MENU!I29</f>
        <v>Chicken Breast</v>
      </c>
      <c r="J61" s="2">
        <f>MENU!J29</f>
        <v>171</v>
      </c>
      <c r="K61" s="2">
        <f>MENU!K29</f>
        <v>70</v>
      </c>
      <c r="L61" s="31">
        <f>MENU!L29</f>
        <v>119.7</v>
      </c>
      <c r="M61"/>
      <c r="N61"/>
    </row>
    <row r="62" spans="2:14" ht="12.75">
      <c r="B62" s="31"/>
      <c r="C62" s="2"/>
      <c r="D62" s="2"/>
      <c r="E62" s="2"/>
      <c r="F62" s="31"/>
      <c r="G62"/>
      <c r="H62" s="31"/>
      <c r="I62" s="2"/>
      <c r="J62" s="2"/>
      <c r="K62" s="2"/>
      <c r="L62" s="31"/>
      <c r="M62"/>
      <c r="N62"/>
    </row>
    <row r="63" spans="2:14" ht="12.75">
      <c r="B63" s="31" t="s">
        <v>41</v>
      </c>
      <c r="C63" s="2" t="str">
        <f>MENU!C30</f>
        <v>special K bar</v>
      </c>
      <c r="D63" s="2">
        <f>MENU!D30</f>
        <v>400</v>
      </c>
      <c r="E63" s="2">
        <f>MENU!E30</f>
        <v>15</v>
      </c>
      <c r="F63" s="31">
        <f>MENU!F30</f>
        <v>60</v>
      </c>
      <c r="G63"/>
      <c r="H63" s="31" t="s">
        <v>41</v>
      </c>
      <c r="I63" s="2" t="str">
        <f>MENU!I30</f>
        <v>special K bar</v>
      </c>
      <c r="J63" s="2">
        <f>MENU!J30</f>
        <v>400</v>
      </c>
      <c r="K63" s="2">
        <f>MENU!K30</f>
        <v>15</v>
      </c>
      <c r="L63" s="31">
        <f>MENU!L30</f>
        <v>60</v>
      </c>
      <c r="M63"/>
      <c r="N63"/>
    </row>
    <row r="64" spans="2:14" ht="12.75">
      <c r="B64" s="31"/>
      <c r="C64" s="2" t="str">
        <f>MENU!C31</f>
        <v>bannana</v>
      </c>
      <c r="D64" s="2">
        <f>MENU!D31</f>
        <v>98</v>
      </c>
      <c r="E64" s="2">
        <f>MENU!E31</f>
        <v>50</v>
      </c>
      <c r="F64" s="31">
        <f>MENU!F31</f>
        <v>49</v>
      </c>
      <c r="G64"/>
      <c r="H64" s="31"/>
      <c r="I64" s="2" t="str">
        <f>MENU!I31</f>
        <v>bannana</v>
      </c>
      <c r="J64" s="2">
        <f>MENU!J31</f>
        <v>98</v>
      </c>
      <c r="K64" s="2">
        <f>MENU!K31</f>
        <v>50</v>
      </c>
      <c r="L64" s="31">
        <f>MENU!L31</f>
        <v>49</v>
      </c>
      <c r="M64"/>
      <c r="N64"/>
    </row>
    <row r="65" spans="2:14" ht="12.75">
      <c r="B65" s="31"/>
      <c r="C65" s="2" t="str">
        <f>MENU!C32</f>
        <v>bombay potato</v>
      </c>
      <c r="D65" s="2">
        <f>MENU!D32</f>
        <v>101</v>
      </c>
      <c r="E65" s="2">
        <f>MENU!E32</f>
        <v>70</v>
      </c>
      <c r="F65" s="31">
        <f>MENU!F32</f>
        <v>70.7</v>
      </c>
      <c r="G65"/>
      <c r="H65" s="31"/>
      <c r="I65" s="2" t="str">
        <f>MENU!I32</f>
        <v>low calorie lasagne</v>
      </c>
      <c r="J65" s="2">
        <f>MENU!J32</f>
        <v>85</v>
      </c>
      <c r="K65" s="2">
        <f>MENU!K32</f>
        <v>90</v>
      </c>
      <c r="L65" s="31">
        <f>MENU!L32</f>
        <v>76.5</v>
      </c>
      <c r="M65"/>
      <c r="N65"/>
    </row>
    <row r="66" spans="2:14" ht="12.75">
      <c r="B66" s="31"/>
      <c r="C66" s="2" t="str">
        <f>MENU!C33</f>
        <v>bacon</v>
      </c>
      <c r="D66" s="2">
        <f>MENU!D33</f>
        <v>256</v>
      </c>
      <c r="E66" s="2">
        <f>MENU!E33</f>
        <v>40</v>
      </c>
      <c r="F66" s="31">
        <f>MENU!F33</f>
        <v>102.4</v>
      </c>
      <c r="G66"/>
      <c r="H66" s="31"/>
      <c r="I66" s="2" t="str">
        <f>MENU!I33</f>
        <v>bacon</v>
      </c>
      <c r="J66" s="2">
        <f>MENU!J33</f>
        <v>256</v>
      </c>
      <c r="K66" s="2">
        <f>MENU!K33</f>
        <v>40</v>
      </c>
      <c r="L66" s="31">
        <f>MENU!L33</f>
        <v>102.4</v>
      </c>
      <c r="M66"/>
      <c r="N66"/>
    </row>
    <row r="67" spans="2:14" ht="12.75">
      <c r="B67" s="31" t="s">
        <v>42</v>
      </c>
      <c r="C67" s="2" t="str">
        <f>MENU!C34</f>
        <v>special K bar</v>
      </c>
      <c r="D67" s="2">
        <f>MENU!D34</f>
        <v>400</v>
      </c>
      <c r="E67" s="2">
        <f>MENU!E34</f>
        <v>15</v>
      </c>
      <c r="F67" s="31">
        <f>MENU!F34</f>
        <v>60</v>
      </c>
      <c r="G67"/>
      <c r="H67" s="31" t="s">
        <v>42</v>
      </c>
      <c r="I67" s="2" t="str">
        <f>MENU!I34</f>
        <v>special K bar</v>
      </c>
      <c r="J67" s="2">
        <f>MENU!J34</f>
        <v>400</v>
      </c>
      <c r="K67" s="2">
        <f>MENU!K34</f>
        <v>15</v>
      </c>
      <c r="L67" s="31">
        <f>MENU!L34</f>
        <v>60</v>
      </c>
      <c r="M67"/>
      <c r="N67"/>
    </row>
    <row r="68" spans="2:14" ht="12.75">
      <c r="B68" s="31"/>
      <c r="C68" s="2" t="str">
        <f>MENU!C35</f>
        <v>Chicken Breast</v>
      </c>
      <c r="D68" s="2">
        <f>MENU!D35</f>
        <v>171</v>
      </c>
      <c r="E68" s="2">
        <f>MENU!E35</f>
        <v>70</v>
      </c>
      <c r="F68" s="31">
        <f>MENU!F35</f>
        <v>119.7</v>
      </c>
      <c r="G68"/>
      <c r="H68" s="31"/>
      <c r="I68" s="2" t="str">
        <f>MENU!I35</f>
        <v>Chicken Breast</v>
      </c>
      <c r="J68" s="2">
        <f>MENU!J35</f>
        <v>171</v>
      </c>
      <c r="K68" s="2">
        <f>MENU!K35</f>
        <v>70</v>
      </c>
      <c r="L68" s="31">
        <f>MENU!L35</f>
        <v>119.7</v>
      </c>
      <c r="M68"/>
      <c r="N68"/>
    </row>
    <row r="69" spans="2:14" ht="12.75">
      <c r="B69" s="31"/>
      <c r="C69" s="2" t="str">
        <f>MENU!C36</f>
        <v>Bagel</v>
      </c>
      <c r="D69" s="2">
        <f>MENU!D36</f>
        <v>255</v>
      </c>
      <c r="E69" s="2">
        <f>MENU!E36</f>
        <v>40</v>
      </c>
      <c r="F69" s="31">
        <f>MENU!F36</f>
        <v>102</v>
      </c>
      <c r="G69"/>
      <c r="H69" s="31"/>
      <c r="I69" s="2" t="str">
        <f>MENU!I36</f>
        <v>Bagel</v>
      </c>
      <c r="J69" s="2">
        <f>MENU!J36</f>
        <v>255</v>
      </c>
      <c r="K69" s="2">
        <f>MENU!K36</f>
        <v>40</v>
      </c>
      <c r="L69" s="31">
        <f>MENU!L36</f>
        <v>102</v>
      </c>
      <c r="M69"/>
      <c r="N69"/>
    </row>
    <row r="70" spans="2:14" ht="12.75">
      <c r="B70" s="31"/>
      <c r="C70" s="2" t="str">
        <f>MENU!C37</f>
        <v>fillet steak</v>
      </c>
      <c r="D70" s="2">
        <f>MENU!D37</f>
        <v>200</v>
      </c>
      <c r="E70" s="2">
        <f>MENU!E37</f>
        <v>50</v>
      </c>
      <c r="F70" s="31">
        <f>MENU!F37</f>
        <v>100</v>
      </c>
      <c r="G70"/>
      <c r="H70" s="31"/>
      <c r="I70" s="2" t="str">
        <f>MENU!I37</f>
        <v>Cheese spread low fat</v>
      </c>
      <c r="J70" s="2">
        <f>MENU!J37</f>
        <v>112</v>
      </c>
      <c r="K70" s="2">
        <f>MENU!K37</f>
        <v>50</v>
      </c>
      <c r="L70" s="31">
        <f>MENU!L37</f>
        <v>56</v>
      </c>
      <c r="M70"/>
      <c r="N70"/>
    </row>
    <row r="71" spans="2:14" ht="12.75">
      <c r="B71" s="31"/>
      <c r="C71" s="2" t="str">
        <f>MENU!C38</f>
        <v>apple</v>
      </c>
      <c r="D71" s="2">
        <f>MENU!D38</f>
        <v>50</v>
      </c>
      <c r="E71" s="2">
        <f>MENU!E38</f>
        <v>100</v>
      </c>
      <c r="F71" s="31">
        <f>MENU!F38</f>
        <v>50</v>
      </c>
      <c r="G71"/>
      <c r="H71" s="31"/>
      <c r="I71" s="2" t="str">
        <f>MENU!I38</f>
        <v>bannana</v>
      </c>
      <c r="J71" s="2">
        <f>MENU!J38</f>
        <v>98</v>
      </c>
      <c r="K71" s="2">
        <f>MENU!K38</f>
        <v>50</v>
      </c>
      <c r="L71" s="31">
        <f>MENU!L38</f>
        <v>49</v>
      </c>
      <c r="M71"/>
      <c r="N71"/>
    </row>
    <row r="72" spans="2:14" ht="12.75">
      <c r="B72" s="44"/>
      <c r="C72" s="69" t="s">
        <v>58</v>
      </c>
      <c r="D72" s="69"/>
      <c r="E72" s="69"/>
      <c r="F72" s="31">
        <f>SUM(F59:F71)</f>
        <v>935.8000000000001</v>
      </c>
      <c r="G72"/>
      <c r="H72" s="44"/>
      <c r="I72" s="69" t="s">
        <v>58</v>
      </c>
      <c r="J72" s="69"/>
      <c r="K72" s="69"/>
      <c r="L72" s="31">
        <f>SUM(L59:L71)</f>
        <v>911.9000000000001</v>
      </c>
      <c r="M72"/>
      <c r="N72"/>
    </row>
    <row r="73" spans="2:14" ht="12.75">
      <c r="B73"/>
      <c r="C73" s="31"/>
      <c r="D73" s="31"/>
      <c r="E73" s="31" t="s">
        <v>59</v>
      </c>
      <c r="F73" s="31">
        <f>F72*7</f>
        <v>6550.6</v>
      </c>
      <c r="G73"/>
      <c r="H73"/>
      <c r="I73" s="31"/>
      <c r="J73" s="31"/>
      <c r="K73" s="31" t="s">
        <v>59</v>
      </c>
      <c r="L73" s="31">
        <f>L72*7</f>
        <v>6383.300000000001</v>
      </c>
      <c r="M73"/>
      <c r="N73"/>
    </row>
    <row r="74" spans="2:14" ht="12.75">
      <c r="B74"/>
      <c r="C74" s="28"/>
      <c r="D74" s="28"/>
      <c r="E74" s="28"/>
      <c r="F74" s="28"/>
      <c r="G74"/>
      <c r="H74"/>
      <c r="I74" s="28"/>
      <c r="J74" s="28"/>
      <c r="K74" s="28"/>
      <c r="L74" s="28"/>
      <c r="M74"/>
      <c r="N74"/>
    </row>
    <row r="75" spans="2:14" ht="12.75">
      <c r="B75"/>
      <c r="C75" s="28"/>
      <c r="D75" s="28"/>
      <c r="E75" s="28"/>
      <c r="F75" s="28"/>
      <c r="G75"/>
      <c r="H75"/>
      <c r="I75" s="28"/>
      <c r="J75" s="28"/>
      <c r="K75" s="28"/>
      <c r="L75" s="28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.75">
      <c r="B77" t="s">
        <v>23</v>
      </c>
      <c r="C77"/>
      <c r="D77"/>
      <c r="E77"/>
      <c r="F77"/>
      <c r="G77"/>
      <c r="H77"/>
      <c r="I77"/>
      <c r="J77"/>
      <c r="K77"/>
      <c r="L77"/>
      <c r="M77"/>
      <c r="N77"/>
    </row>
    <row r="78" spans="2:14" ht="12.75">
      <c r="B78" s="3"/>
      <c r="C78" s="3" t="s">
        <v>36</v>
      </c>
      <c r="D78" s="3" t="s">
        <v>37</v>
      </c>
      <c r="E78" s="3" t="s">
        <v>38</v>
      </c>
      <c r="F78" s="3" t="s">
        <v>39</v>
      </c>
      <c r="G78"/>
      <c r="H78"/>
      <c r="I78"/>
      <c r="J78"/>
      <c r="K78"/>
      <c r="L78"/>
      <c r="M78"/>
      <c r="N78"/>
    </row>
    <row r="79" spans="2:14" ht="12.75">
      <c r="B79" s="29"/>
      <c r="C79" s="29"/>
      <c r="D79" s="29"/>
      <c r="E79" s="29"/>
      <c r="F79" s="29"/>
      <c r="G79"/>
      <c r="H79"/>
      <c r="I79"/>
      <c r="J79"/>
      <c r="K79"/>
      <c r="L79"/>
      <c r="M79"/>
      <c r="N79"/>
    </row>
    <row r="80" spans="2:14" ht="12.75">
      <c r="B80" s="31" t="s">
        <v>40</v>
      </c>
      <c r="C80" s="2" t="str">
        <f>MENU!C48</f>
        <v>Cheese spread low fat</v>
      </c>
      <c r="D80" s="2">
        <f>MENU!D48</f>
        <v>112</v>
      </c>
      <c r="E80" s="2">
        <f>MENU!E48</f>
        <v>50</v>
      </c>
      <c r="F80" s="31">
        <f>MENU!F48</f>
        <v>56</v>
      </c>
      <c r="G80"/>
      <c r="H80"/>
      <c r="I80"/>
      <c r="J80"/>
      <c r="K80"/>
      <c r="L80"/>
      <c r="M80"/>
      <c r="N80"/>
    </row>
    <row r="81" spans="2:14" ht="12.75">
      <c r="B81" s="31"/>
      <c r="C81" s="2" t="str">
        <f>MENU!C49</f>
        <v>Beef Sausage</v>
      </c>
      <c r="D81" s="2">
        <f>MENU!D49</f>
        <v>252</v>
      </c>
      <c r="E81" s="2">
        <f>MENU!E49</f>
        <v>30</v>
      </c>
      <c r="F81" s="31">
        <f>MENU!F49</f>
        <v>75.6</v>
      </c>
      <c r="G81"/>
      <c r="H81"/>
      <c r="I81"/>
      <c r="J81"/>
      <c r="K81"/>
      <c r="L81"/>
      <c r="M81"/>
      <c r="N81"/>
    </row>
    <row r="82" spans="2:14" ht="12.75">
      <c r="B82" s="31"/>
      <c r="C82" s="2" t="str">
        <f>MENU!C50</f>
        <v>bannana</v>
      </c>
      <c r="D82" s="2">
        <f>MENU!D50</f>
        <v>98</v>
      </c>
      <c r="E82" s="2">
        <f>MENU!E50</f>
        <v>50</v>
      </c>
      <c r="F82" s="31">
        <f>MENU!F50</f>
        <v>49</v>
      </c>
      <c r="G82"/>
      <c r="H82"/>
      <c r="I82"/>
      <c r="J82"/>
      <c r="K82"/>
      <c r="L82"/>
      <c r="M82"/>
      <c r="N82"/>
    </row>
    <row r="83" spans="2:14" ht="12.75">
      <c r="B83" s="31"/>
      <c r="C83" s="2"/>
      <c r="D83" s="2"/>
      <c r="E83" s="2"/>
      <c r="F83" s="31"/>
      <c r="G83"/>
      <c r="H83"/>
      <c r="I83"/>
      <c r="J83"/>
      <c r="K83"/>
      <c r="L83"/>
      <c r="M83"/>
      <c r="N83"/>
    </row>
    <row r="84" spans="2:14" ht="12.75">
      <c r="B84" s="31" t="s">
        <v>41</v>
      </c>
      <c r="C84" s="2" t="str">
        <f>MENU!C51</f>
        <v>special K bar</v>
      </c>
      <c r="D84" s="2">
        <f>MENU!D51</f>
        <v>400</v>
      </c>
      <c r="E84" s="2">
        <f>MENU!E51</f>
        <v>15</v>
      </c>
      <c r="F84" s="31">
        <f>MENU!F51</f>
        <v>60</v>
      </c>
      <c r="G84"/>
      <c r="H84"/>
      <c r="I84"/>
      <c r="J84"/>
      <c r="K84"/>
      <c r="L84"/>
      <c r="M84"/>
      <c r="N84"/>
    </row>
    <row r="85" spans="2:14" ht="12.75">
      <c r="B85" s="31"/>
      <c r="C85" s="2" t="str">
        <f>MENU!C52</f>
        <v>bannana</v>
      </c>
      <c r="D85" s="2">
        <f>MENU!D52</f>
        <v>98</v>
      </c>
      <c r="E85" s="2">
        <f>MENU!E52</f>
        <v>50</v>
      </c>
      <c r="F85" s="31">
        <f>MENU!F52</f>
        <v>49</v>
      </c>
      <c r="G85"/>
      <c r="H85"/>
      <c r="I85"/>
      <c r="J85"/>
      <c r="K85"/>
      <c r="L85"/>
      <c r="M85"/>
      <c r="N85"/>
    </row>
    <row r="86" spans="2:14" ht="12.75">
      <c r="B86" s="31"/>
      <c r="C86" s="2" t="str">
        <f>MENU!C53</f>
        <v>bombay potato</v>
      </c>
      <c r="D86" s="2">
        <f>MENU!D53</f>
        <v>101</v>
      </c>
      <c r="E86" s="2">
        <f>MENU!E53</f>
        <v>70</v>
      </c>
      <c r="F86" s="31">
        <f>MENU!F53</f>
        <v>70.7</v>
      </c>
      <c r="G86"/>
      <c r="H86"/>
      <c r="I86"/>
      <c r="J86"/>
      <c r="K86"/>
      <c r="L86"/>
      <c r="M86"/>
      <c r="N86"/>
    </row>
    <row r="87" spans="2:14" ht="12.75">
      <c r="B87" s="31"/>
      <c r="C87" s="2" t="str">
        <f>MENU!C54</f>
        <v>bacon</v>
      </c>
      <c r="D87" s="2">
        <f>MENU!D54</f>
        <v>256</v>
      </c>
      <c r="E87" s="2">
        <f>MENU!E54</f>
        <v>40</v>
      </c>
      <c r="F87" s="31">
        <f>MENU!F54</f>
        <v>102.4</v>
      </c>
      <c r="G87"/>
      <c r="H87"/>
      <c r="I87"/>
      <c r="J87"/>
      <c r="K87"/>
      <c r="L87"/>
      <c r="M87"/>
      <c r="N87"/>
    </row>
    <row r="88" spans="2:14" ht="12.75">
      <c r="B88" s="31" t="s">
        <v>42</v>
      </c>
      <c r="C88" s="2" t="str">
        <f>MENU!C55</f>
        <v>special K bar</v>
      </c>
      <c r="D88" s="2">
        <f>MENU!D55</f>
        <v>400</v>
      </c>
      <c r="E88" s="2">
        <f>MENU!E55</f>
        <v>15</v>
      </c>
      <c r="F88" s="31">
        <f>MENU!F55</f>
        <v>60</v>
      </c>
      <c r="G88"/>
      <c r="H88"/>
      <c r="I88"/>
      <c r="J88"/>
      <c r="K88"/>
      <c r="L88"/>
      <c r="M88"/>
      <c r="N88"/>
    </row>
    <row r="89" spans="2:14" ht="12.75">
      <c r="B89" s="31"/>
      <c r="C89" s="2" t="str">
        <f>MENU!C56</f>
        <v>Chicken Breast</v>
      </c>
      <c r="D89" s="2">
        <f>MENU!D56</f>
        <v>171</v>
      </c>
      <c r="E89" s="2">
        <f>MENU!E56</f>
        <v>70</v>
      </c>
      <c r="F89" s="31">
        <f>MENU!F56</f>
        <v>119.7</v>
      </c>
      <c r="G89"/>
      <c r="H89"/>
      <c r="I89"/>
      <c r="J89"/>
      <c r="K89"/>
      <c r="L89"/>
      <c r="M89"/>
      <c r="N89"/>
    </row>
    <row r="90" spans="2:14" ht="12.75">
      <c r="B90" s="31"/>
      <c r="C90" s="2" t="str">
        <f>MENU!C57</f>
        <v>Bagel</v>
      </c>
      <c r="D90" s="2">
        <f>MENU!D57</f>
        <v>255</v>
      </c>
      <c r="E90" s="2">
        <f>MENU!E57</f>
        <v>40</v>
      </c>
      <c r="F90" s="31">
        <f>MENU!F57</f>
        <v>102</v>
      </c>
      <c r="G90"/>
      <c r="H90"/>
      <c r="I90"/>
      <c r="J90"/>
      <c r="K90"/>
      <c r="L90"/>
      <c r="M90"/>
      <c r="N90"/>
    </row>
    <row r="91" spans="2:14" ht="12.75">
      <c r="B91" s="31"/>
      <c r="C91" s="2" t="str">
        <f>MENU!C58</f>
        <v>Cheese spread low fat</v>
      </c>
      <c r="D91" s="2">
        <f>MENU!D58</f>
        <v>112</v>
      </c>
      <c r="E91" s="2">
        <f>MENU!E58</f>
        <v>50</v>
      </c>
      <c r="F91" s="31">
        <f>MENU!F58</f>
        <v>56</v>
      </c>
      <c r="G91"/>
      <c r="H91"/>
      <c r="I91"/>
      <c r="J91"/>
      <c r="K91"/>
      <c r="L91"/>
      <c r="M91"/>
      <c r="N91"/>
    </row>
    <row r="92" spans="2:14" ht="12.75">
      <c r="B92" s="31"/>
      <c r="C92" s="2" t="str">
        <f>MENU!C59</f>
        <v>bannana</v>
      </c>
      <c r="D92" s="2">
        <f>MENU!D59</f>
        <v>98</v>
      </c>
      <c r="E92" s="2">
        <f>MENU!E59</f>
        <v>50</v>
      </c>
      <c r="F92" s="31">
        <f>MENU!F59</f>
        <v>49</v>
      </c>
      <c r="G92"/>
      <c r="H92"/>
      <c r="I92"/>
      <c r="J92"/>
      <c r="K92"/>
      <c r="L92"/>
      <c r="M92"/>
      <c r="N92"/>
    </row>
    <row r="93" spans="2:14" ht="12.75">
      <c r="B93" s="44"/>
      <c r="C93" s="69" t="s">
        <v>58</v>
      </c>
      <c r="D93" s="69"/>
      <c r="E93" s="69"/>
      <c r="F93" s="31">
        <f>SUM(F80:F92)</f>
        <v>849.4000000000001</v>
      </c>
      <c r="G93"/>
      <c r="H93"/>
      <c r="I93"/>
      <c r="J93"/>
      <c r="K93"/>
      <c r="L93"/>
      <c r="M93"/>
      <c r="N93"/>
    </row>
    <row r="94" spans="2:14" ht="12.75">
      <c r="B94"/>
      <c r="C94" s="31"/>
      <c r="D94" s="31"/>
      <c r="E94" s="31" t="s">
        <v>59</v>
      </c>
      <c r="F94" s="31">
        <f>SUM(F93*7)</f>
        <v>5945.800000000001</v>
      </c>
      <c r="G94"/>
      <c r="H94"/>
      <c r="I94"/>
      <c r="J94"/>
      <c r="K94"/>
      <c r="L94"/>
      <c r="M94"/>
      <c r="N94"/>
    </row>
    <row r="95" spans="2:14" ht="12.7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3:14" ht="12.75">
      <c r="C96"/>
      <c r="D96"/>
      <c r="E96"/>
      <c r="F96"/>
      <c r="G96"/>
      <c r="H96"/>
      <c r="I96"/>
      <c r="J96"/>
      <c r="K96"/>
      <c r="L96"/>
      <c r="M96"/>
      <c r="N96"/>
    </row>
    <row r="97" spans="3:14" ht="12.75">
      <c r="C97"/>
      <c r="D97"/>
      <c r="E97"/>
      <c r="F97"/>
      <c r="G97"/>
      <c r="H97"/>
      <c r="I97"/>
      <c r="J97"/>
      <c r="K97"/>
      <c r="L97"/>
      <c r="M97"/>
      <c r="N97"/>
    </row>
    <row r="98" spans="3:14" ht="12.75">
      <c r="C98"/>
      <c r="D98"/>
      <c r="E98"/>
      <c r="F98"/>
      <c r="G98"/>
      <c r="H98"/>
      <c r="I98"/>
      <c r="J98"/>
      <c r="K98"/>
      <c r="L98"/>
      <c r="M98"/>
      <c r="N98"/>
    </row>
    <row r="99" spans="3:14" ht="12.75">
      <c r="C99"/>
      <c r="D99"/>
      <c r="E99"/>
      <c r="F99"/>
      <c r="G99"/>
      <c r="H99"/>
      <c r="I99"/>
      <c r="J99"/>
      <c r="K99"/>
      <c r="L99"/>
      <c r="M99"/>
      <c r="N99"/>
    </row>
    <row r="100" spans="3:14" ht="12.7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2.7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2.7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2.7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2.7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2.7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2.7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2.7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2.7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2.7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2.7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2.7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2.7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2.7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2.7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2.7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2.7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2.7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2.7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2.7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2.7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2.7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2.7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2.7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ht="12.7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ht="12.7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ht="12.7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ht="12.7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ht="12.7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ht="12.7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ht="12.7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ht="12.7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2.7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2.7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2.7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2.7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2.7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2.7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2.7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2.7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2.7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2.7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2.7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2.7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2.7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2.7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2.7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2.7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2.7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2.7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2.7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2.7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2.7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2.75">
      <c r="C155"/>
      <c r="D155"/>
      <c r="E155"/>
      <c r="F155"/>
      <c r="G155"/>
      <c r="H155"/>
      <c r="I155"/>
      <c r="J155"/>
      <c r="K155"/>
      <c r="L155"/>
      <c r="M155"/>
      <c r="N155"/>
    </row>
  </sheetData>
  <sheetProtection/>
  <mergeCells count="9">
    <mergeCell ref="C93:E93"/>
    <mergeCell ref="B24:L24"/>
    <mergeCell ref="D1:G2"/>
    <mergeCell ref="C4:E4"/>
    <mergeCell ref="C53:E53"/>
    <mergeCell ref="I53:K53"/>
    <mergeCell ref="D54:E54"/>
    <mergeCell ref="C72:E72"/>
    <mergeCell ref="I72:K72"/>
  </mergeCells>
  <dataValidations count="1">
    <dataValidation type="list" allowBlank="1" showInputMessage="1" showErrorMessage="1" sqref="D19:I19">
      <formula1>$K$7:$K$11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3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B1">
      <selection activeCell="B7" sqref="B7"/>
    </sheetView>
  </sheetViews>
  <sheetFormatPr defaultColWidth="9.140625" defaultRowHeight="12.75"/>
  <cols>
    <col min="1" max="1" width="17.00390625" style="0" bestFit="1" customWidth="1"/>
    <col min="2" max="2" width="127.28125" style="0" bestFit="1" customWidth="1"/>
  </cols>
  <sheetData>
    <row r="5" ht="12.75">
      <c r="B5" t="s">
        <v>47</v>
      </c>
    </row>
    <row r="6" ht="12.75">
      <c r="B6" t="s">
        <v>48</v>
      </c>
    </row>
    <row r="7" spans="1:2" ht="12.75">
      <c r="A7" t="s">
        <v>50</v>
      </c>
      <c r="B7" s="9" t="s">
        <v>49</v>
      </c>
    </row>
    <row r="9" ht="12.75">
      <c r="B9" s="10" t="s">
        <v>73</v>
      </c>
    </row>
    <row r="10" spans="1:2" ht="12.75">
      <c r="A10" t="s">
        <v>62</v>
      </c>
      <c r="B10" s="9" t="s">
        <v>61</v>
      </c>
    </row>
    <row r="12" ht="12.75">
      <c r="B12" s="9" t="s">
        <v>61</v>
      </c>
    </row>
  </sheetData>
  <sheetProtection/>
  <hyperlinks>
    <hyperlink ref="B10" r:id="rId1" display="http://www.weightlossresources.co.uk/calories/calorie_counter.htm"/>
    <hyperlink ref="B7" r:id="rId2" display="http://concept2.co.uk/training/bmr_calculator"/>
    <hyperlink ref="B12" r:id="rId3" display="http://www.weightlossresources.co.uk/calories/calorie_counter.htm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Oxted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rcassim</dc:creator>
  <cp:keywords/>
  <dc:description/>
  <cp:lastModifiedBy>rcassim</cp:lastModifiedBy>
  <cp:lastPrinted>2012-06-01T08:03:46Z</cp:lastPrinted>
  <dcterms:created xsi:type="dcterms:W3CDTF">2012-01-26T16:23:34Z</dcterms:created>
  <dcterms:modified xsi:type="dcterms:W3CDTF">2012-10-16T14:57:29Z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